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0"/>
  <workbookPr/>
  <mc:AlternateContent xmlns:mc="http://schemas.openxmlformats.org/markup-compatibility/2006">
    <mc:Choice Requires="x15">
      <x15ac:absPath xmlns:x15ac="http://schemas.microsoft.com/office/spreadsheetml/2010/11/ac" url="Z:\ARCHIVOS 2021\Seguimiento Planes de Mejoramiento 2021\PLANES INTERNOS\1. Consolidado\2. Corte Junio-2021\"/>
    </mc:Choice>
  </mc:AlternateContent>
  <xr:revisionPtr revIDLastSave="7" documentId="13_ncr:1_{4F5FC7F1-BD81-428E-A5AB-4107E0C1B5B2}" xr6:coauthVersionLast="47" xr6:coauthVersionMax="47" xr10:uidLastSave="{EED77C5E-0B44-4A7C-A530-EA04D0F95FD0}"/>
  <bookViews>
    <workbookView xWindow="-120" yWindow="-120" windowWidth="20730" windowHeight="11160" tabRatio="437" xr2:uid="{00000000-000D-0000-FFFF-FFFF00000000}"/>
  </bookViews>
  <sheets>
    <sheet name="MATRIZ SEGUMIENTO" sheetId="3" r:id="rId1"/>
  </sheets>
  <externalReferences>
    <externalReference r:id="rId2"/>
  </externalReferences>
  <definedNames>
    <definedName name="_xlnm._FilterDatabase" localSheetId="0" hidden="1">'MATRIZ SEGUMIENTO'!$A$3:$BL$3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30" i="3" l="1"/>
  <c r="AL30" i="3" s="1"/>
  <c r="AK29" i="3"/>
  <c r="AL29" i="3" s="1"/>
  <c r="AK28" i="3"/>
  <c r="AL28" i="3" s="1"/>
  <c r="AK27" i="3"/>
  <c r="AL27" i="3" s="1"/>
  <c r="AK26" i="3"/>
  <c r="AL26" i="3" s="1"/>
  <c r="AK25" i="3"/>
  <c r="AL25" i="3" s="1"/>
  <c r="AK23" i="3"/>
  <c r="AL23" i="3" s="1"/>
  <c r="AK22" i="3"/>
  <c r="AL22" i="3" s="1"/>
  <c r="AK21" i="3"/>
  <c r="AL21" i="3" s="1"/>
  <c r="AK18" i="3"/>
  <c r="AL18" i="3" s="1"/>
  <c r="AK17" i="3"/>
  <c r="AL17" i="3" s="1"/>
  <c r="AK16" i="3"/>
  <c r="AL16" i="3" s="1"/>
  <c r="AK15" i="3"/>
  <c r="AL15" i="3" s="1"/>
  <c r="AK14" i="3"/>
  <c r="AL14" i="3" s="1"/>
  <c r="AK12" i="3"/>
  <c r="AL12" i="3" s="1"/>
  <c r="AK11" i="3"/>
  <c r="AL11" i="3" s="1"/>
  <c r="AK10" i="3"/>
  <c r="AL10" i="3" s="1"/>
  <c r="AK9" i="3"/>
  <c r="AL9" i="3" s="1"/>
  <c r="AK13" i="3"/>
  <c r="AL13" i="3"/>
  <c r="AM13" i="3"/>
  <c r="AP13" i="3"/>
  <c r="AK19" i="3"/>
  <c r="AL19" i="3"/>
  <c r="AM19" i="3"/>
  <c r="AP19" i="3"/>
  <c r="AK20" i="3"/>
  <c r="AL20" i="3" s="1"/>
  <c r="AP20" i="3" s="1"/>
  <c r="AM20" i="3"/>
  <c r="AK24" i="3"/>
  <c r="AL24" i="3" s="1"/>
  <c r="AP24" i="3" s="1"/>
  <c r="AM24" i="3"/>
  <c r="AK8" i="3"/>
  <c r="AL8" i="3" s="1"/>
  <c r="AK7" i="3"/>
  <c r="AL7" i="3" s="1"/>
  <c r="AK6" i="3"/>
  <c r="AL6" i="3" s="1"/>
  <c r="AK5" i="3"/>
  <c r="AL5" i="3" s="1"/>
  <c r="AP29" i="3" l="1"/>
  <c r="AM29" i="3"/>
  <c r="AP26" i="3"/>
  <c r="AM26" i="3"/>
  <c r="AP25" i="3"/>
  <c r="AM25" i="3"/>
  <c r="AM27" i="3"/>
  <c r="AP27" i="3"/>
  <c r="AP28" i="3"/>
  <c r="AM28" i="3"/>
  <c r="AP30" i="3"/>
  <c r="BJ30" i="3" s="1"/>
  <c r="AM30" i="3"/>
  <c r="AP21" i="3"/>
  <c r="AM21" i="3"/>
  <c r="AP22" i="3"/>
  <c r="AM22" i="3"/>
  <c r="AP23" i="3"/>
  <c r="AM23" i="3"/>
  <c r="AM17" i="3"/>
  <c r="AP17" i="3"/>
  <c r="AP14" i="3"/>
  <c r="AM14" i="3"/>
  <c r="AP15" i="3"/>
  <c r="AM15" i="3"/>
  <c r="AP16" i="3"/>
  <c r="AM16" i="3"/>
  <c r="AP18" i="3"/>
  <c r="AM18" i="3"/>
  <c r="AP11" i="3"/>
  <c r="AM11" i="3"/>
  <c r="AP10" i="3"/>
  <c r="AM10" i="3"/>
  <c r="AM9" i="3"/>
  <c r="AP9" i="3"/>
  <c r="AP12" i="3"/>
  <c r="AM12" i="3"/>
  <c r="AP7" i="3"/>
  <c r="AM7" i="3"/>
  <c r="AP6" i="3"/>
  <c r="AM6" i="3"/>
  <c r="AP5" i="3"/>
  <c r="AM5" i="3"/>
  <c r="AP8" i="3"/>
  <c r="AM8" i="3"/>
  <c r="AB7" i="3" l="1"/>
  <c r="AC7" i="3" s="1"/>
  <c r="AD7" i="3" s="1"/>
  <c r="BE30" i="3"/>
  <c r="BC30" i="3"/>
  <c r="BD30" i="3" s="1"/>
  <c r="BG30" i="3" s="1"/>
  <c r="AB30" i="3"/>
  <c r="AC30" i="3" s="1"/>
  <c r="AG30" i="3" s="1"/>
  <c r="BI30" i="3" s="1"/>
  <c r="BE29" i="3"/>
  <c r="BC29" i="3"/>
  <c r="BD29" i="3" s="1"/>
  <c r="BG29" i="3" s="1"/>
  <c r="AB29" i="3"/>
  <c r="AC29" i="3" s="1"/>
  <c r="BE28" i="3"/>
  <c r="BC28" i="3"/>
  <c r="BD28" i="3" s="1"/>
  <c r="BG28" i="3" s="1"/>
  <c r="AB28" i="3"/>
  <c r="AC28" i="3" s="1"/>
  <c r="AD28" i="3" s="1"/>
  <c r="BE27" i="3"/>
  <c r="BC27" i="3"/>
  <c r="BD27" i="3" s="1"/>
  <c r="BG27" i="3" s="1"/>
  <c r="AV27" i="3"/>
  <c r="AT27" i="3"/>
  <c r="AU27" i="3" s="1"/>
  <c r="AY27" i="3" s="1"/>
  <c r="AB27" i="3"/>
  <c r="AC27" i="3" s="1"/>
  <c r="BE26" i="3"/>
  <c r="BC26" i="3"/>
  <c r="BD26" i="3" s="1"/>
  <c r="BG26" i="3" s="1"/>
  <c r="AV26" i="3"/>
  <c r="AT26" i="3"/>
  <c r="AU26" i="3" s="1"/>
  <c r="AY26" i="3" s="1"/>
  <c r="AB26" i="3"/>
  <c r="AC26" i="3" s="1"/>
  <c r="AG26" i="3" s="1"/>
  <c r="BE25" i="3"/>
  <c r="BC25" i="3"/>
  <c r="BD25" i="3" s="1"/>
  <c r="BG25" i="3" s="1"/>
  <c r="AV25" i="3"/>
  <c r="AT25" i="3"/>
  <c r="AU25" i="3" s="1"/>
  <c r="AY25" i="3" s="1"/>
  <c r="AB25" i="3"/>
  <c r="AC25" i="3" s="1"/>
  <c r="BE24" i="3"/>
  <c r="BC24" i="3"/>
  <c r="BD24" i="3" s="1"/>
  <c r="BG24" i="3" s="1"/>
  <c r="AV24" i="3"/>
  <c r="AT24" i="3"/>
  <c r="AU24" i="3" s="1"/>
  <c r="AY24" i="3" s="1"/>
  <c r="AB24" i="3"/>
  <c r="AC24" i="3" s="1"/>
  <c r="BE23" i="3"/>
  <c r="BC23" i="3"/>
  <c r="BD23" i="3" s="1"/>
  <c r="BG23" i="3" s="1"/>
  <c r="AB23" i="3"/>
  <c r="AC23" i="3" s="1"/>
  <c r="BE22" i="3"/>
  <c r="BC22" i="3"/>
  <c r="BD22" i="3" s="1"/>
  <c r="BG22" i="3" s="1"/>
  <c r="AV22" i="3"/>
  <c r="AT22" i="3"/>
  <c r="AU22" i="3" s="1"/>
  <c r="AY22" i="3" s="1"/>
  <c r="AB22" i="3"/>
  <c r="AC22" i="3" s="1"/>
  <c r="AG22" i="3" s="1"/>
  <c r="BI22" i="3" s="1"/>
  <c r="BE21" i="3"/>
  <c r="BC21" i="3"/>
  <c r="BD21" i="3" s="1"/>
  <c r="BG21" i="3" s="1"/>
  <c r="AV21" i="3"/>
  <c r="AT21" i="3"/>
  <c r="AU21" i="3" s="1"/>
  <c r="AY21" i="3" s="1"/>
  <c r="AB21" i="3"/>
  <c r="AC21" i="3" s="1"/>
  <c r="BE20" i="3"/>
  <c r="BC20" i="3"/>
  <c r="BD20" i="3" s="1"/>
  <c r="BG20" i="3" s="1"/>
  <c r="AV20" i="3"/>
  <c r="AT20" i="3"/>
  <c r="AU20" i="3" s="1"/>
  <c r="AY20" i="3" s="1"/>
  <c r="AB20" i="3"/>
  <c r="AC20" i="3" s="1"/>
  <c r="BE19" i="3"/>
  <c r="BC19" i="3"/>
  <c r="BD19" i="3" s="1"/>
  <c r="BG19" i="3" s="1"/>
  <c r="AV19" i="3"/>
  <c r="AT19" i="3"/>
  <c r="AU19" i="3" s="1"/>
  <c r="AY19" i="3" s="1"/>
  <c r="AB19" i="3"/>
  <c r="AC19" i="3" s="1"/>
  <c r="BE18" i="3"/>
  <c r="BC18" i="3"/>
  <c r="BD18" i="3" s="1"/>
  <c r="BG18" i="3" s="1"/>
  <c r="AB18" i="3"/>
  <c r="AC18" i="3" s="1"/>
  <c r="BE17" i="3"/>
  <c r="BC17" i="3"/>
  <c r="BD17" i="3" s="1"/>
  <c r="BG17" i="3" s="1"/>
  <c r="AV17" i="3"/>
  <c r="AT17" i="3"/>
  <c r="AU17" i="3" s="1"/>
  <c r="AY17" i="3" s="1"/>
  <c r="AB17" i="3"/>
  <c r="AC17" i="3" s="1"/>
  <c r="AG17" i="3" s="1"/>
  <c r="BI17" i="3" s="1"/>
  <c r="BE16" i="3"/>
  <c r="BC16" i="3"/>
  <c r="BD16" i="3" s="1"/>
  <c r="BG16" i="3" s="1"/>
  <c r="AV16" i="3"/>
  <c r="AT16" i="3"/>
  <c r="AU16" i="3" s="1"/>
  <c r="AY16" i="3" s="1"/>
  <c r="AB16" i="3"/>
  <c r="AC16" i="3" s="1"/>
  <c r="BE15" i="3"/>
  <c r="BC15" i="3"/>
  <c r="BD15" i="3" s="1"/>
  <c r="BG15" i="3" s="1"/>
  <c r="AV15" i="3"/>
  <c r="AT15" i="3"/>
  <c r="AU15" i="3" s="1"/>
  <c r="AY15" i="3" s="1"/>
  <c r="AB15" i="3"/>
  <c r="AC15" i="3" s="1"/>
  <c r="BE14" i="3"/>
  <c r="BC14" i="3"/>
  <c r="BD14" i="3" s="1"/>
  <c r="BG14" i="3" s="1"/>
  <c r="AV14" i="3"/>
  <c r="AT14" i="3"/>
  <c r="AU14" i="3" s="1"/>
  <c r="AY14" i="3" s="1"/>
  <c r="AB14" i="3"/>
  <c r="AC14" i="3" s="1"/>
  <c r="AD14" i="3" s="1"/>
  <c r="BE13" i="3"/>
  <c r="BC13" i="3"/>
  <c r="BD13" i="3" s="1"/>
  <c r="BG13" i="3" s="1"/>
  <c r="AB13" i="3"/>
  <c r="AC13" i="3" s="1"/>
  <c r="AG13" i="3" s="1"/>
  <c r="BJ13" i="3" s="1"/>
  <c r="BE12" i="3"/>
  <c r="BC12" i="3"/>
  <c r="BD12" i="3" s="1"/>
  <c r="BG12" i="3" s="1"/>
  <c r="AV12" i="3"/>
  <c r="AT12" i="3"/>
  <c r="AU12" i="3" s="1"/>
  <c r="AY12" i="3" s="1"/>
  <c r="AB12" i="3"/>
  <c r="AC12" i="3" s="1"/>
  <c r="AD12" i="3" s="1"/>
  <c r="BE11" i="3"/>
  <c r="BC11" i="3"/>
  <c r="BD11" i="3" s="1"/>
  <c r="BG11" i="3" s="1"/>
  <c r="AV11" i="3"/>
  <c r="AT11" i="3"/>
  <c r="AU11" i="3" s="1"/>
  <c r="AY11" i="3" s="1"/>
  <c r="AB11" i="3"/>
  <c r="AC11" i="3" s="1"/>
  <c r="AG11" i="3" s="1"/>
  <c r="BI11" i="3" s="1"/>
  <c r="BE10" i="3"/>
  <c r="BC10" i="3"/>
  <c r="BD10" i="3" s="1"/>
  <c r="BG10" i="3" s="1"/>
  <c r="AV10" i="3"/>
  <c r="AT10" i="3"/>
  <c r="AU10" i="3" s="1"/>
  <c r="AY10" i="3" s="1"/>
  <c r="AB10" i="3"/>
  <c r="AC10" i="3" s="1"/>
  <c r="AD10" i="3" s="1"/>
  <c r="BE9" i="3"/>
  <c r="BC9" i="3"/>
  <c r="BD9" i="3" s="1"/>
  <c r="BG9" i="3" s="1"/>
  <c r="AV9" i="3"/>
  <c r="AT9" i="3"/>
  <c r="AU9" i="3" s="1"/>
  <c r="AY9" i="3" s="1"/>
  <c r="AB9" i="3"/>
  <c r="AC9" i="3" s="1"/>
  <c r="AG9" i="3" s="1"/>
  <c r="BI9" i="3" s="1"/>
  <c r="BE8" i="3"/>
  <c r="BC8" i="3"/>
  <c r="BD8" i="3" s="1"/>
  <c r="BG8" i="3" s="1"/>
  <c r="AV8" i="3"/>
  <c r="AT8" i="3"/>
  <c r="AU8" i="3" s="1"/>
  <c r="AY8" i="3" s="1"/>
  <c r="AB8" i="3"/>
  <c r="AC8" i="3" s="1"/>
  <c r="AG8" i="3" s="1"/>
  <c r="BI8" i="3" s="1"/>
  <c r="BE7" i="3"/>
  <c r="BC7" i="3"/>
  <c r="BD7" i="3" s="1"/>
  <c r="BG7" i="3" s="1"/>
  <c r="AV7" i="3"/>
  <c r="AT7" i="3"/>
  <c r="AU7" i="3" s="1"/>
  <c r="AY7" i="3" s="1"/>
  <c r="BE6" i="3"/>
  <c r="BC6" i="3"/>
  <c r="BD6" i="3" s="1"/>
  <c r="BG6" i="3" s="1"/>
  <c r="AV6" i="3"/>
  <c r="AT6" i="3"/>
  <c r="AU6" i="3" s="1"/>
  <c r="AY6" i="3" s="1"/>
  <c r="AB6" i="3"/>
  <c r="AC6" i="3" s="1"/>
  <c r="AG6" i="3" s="1"/>
  <c r="BI6" i="3" s="1"/>
  <c r="BE5" i="3"/>
  <c r="BC5" i="3"/>
  <c r="BD5" i="3" s="1"/>
  <c r="BG5" i="3" s="1"/>
  <c r="AV5" i="3"/>
  <c r="AT5" i="3"/>
  <c r="AU5" i="3" s="1"/>
  <c r="AY5" i="3" s="1"/>
  <c r="AB5" i="3"/>
  <c r="AC5" i="3" s="1"/>
  <c r="O30" i="3"/>
  <c r="O29" i="3"/>
  <c r="O28" i="3"/>
  <c r="O27" i="3"/>
  <c r="O26" i="3"/>
  <c r="O25" i="3"/>
  <c r="O24" i="3"/>
  <c r="O23" i="3"/>
  <c r="O22" i="3"/>
  <c r="O21" i="3"/>
  <c r="O20" i="3"/>
  <c r="O19" i="3"/>
  <c r="O18" i="3"/>
  <c r="O17" i="3"/>
  <c r="O16" i="3"/>
  <c r="O15" i="3"/>
  <c r="O14" i="3"/>
  <c r="O13" i="3"/>
  <c r="O12" i="3"/>
  <c r="O11" i="3"/>
  <c r="O10" i="3"/>
  <c r="O9" i="3"/>
  <c r="AG28" i="3" l="1"/>
  <c r="BI28" i="3" s="1"/>
  <c r="BI13" i="3"/>
  <c r="AD24" i="3"/>
  <c r="AG24" i="3"/>
  <c r="BI24" i="3" s="1"/>
  <c r="BJ9" i="3"/>
  <c r="BJ6" i="3"/>
  <c r="BJ17" i="3"/>
  <c r="AD5" i="3"/>
  <c r="AG5" i="3"/>
  <c r="BI26" i="3"/>
  <c r="BJ26" i="3"/>
  <c r="AD16" i="3"/>
  <c r="AG16" i="3"/>
  <c r="AD20" i="3"/>
  <c r="AG20" i="3"/>
  <c r="BJ11" i="3"/>
  <c r="BJ8" i="3"/>
  <c r="BJ22" i="3"/>
  <c r="AG7" i="3"/>
  <c r="AG12" i="3"/>
  <c r="AG27" i="3"/>
  <c r="AD27" i="3"/>
  <c r="AG19" i="3"/>
  <c r="AD19" i="3"/>
  <c r="AG10" i="3"/>
  <c r="AG21" i="3"/>
  <c r="AD21" i="3"/>
  <c r="AD6" i="3"/>
  <c r="AD8" i="3"/>
  <c r="AD9" i="3"/>
  <c r="AD11" i="3"/>
  <c r="AD13" i="3"/>
  <c r="AG14" i="3"/>
  <c r="AG15" i="3"/>
  <c r="AD15" i="3"/>
  <c r="AD17" i="3"/>
  <c r="AG18" i="3"/>
  <c r="AD18" i="3"/>
  <c r="AG23" i="3"/>
  <c r="AD23" i="3"/>
  <c r="AG25" i="3"/>
  <c r="AD25" i="3"/>
  <c r="AG29" i="3"/>
  <c r="AD29" i="3"/>
  <c r="AD22" i="3"/>
  <c r="AD26" i="3"/>
  <c r="AD30" i="3"/>
  <c r="BJ24" i="3" l="1"/>
  <c r="BJ28" i="3"/>
  <c r="BI7" i="3"/>
  <c r="BJ7" i="3"/>
  <c r="BI23" i="3"/>
  <c r="BJ23" i="3"/>
  <c r="BI19" i="3"/>
  <c r="BJ19" i="3"/>
  <c r="BI18" i="3"/>
  <c r="BJ18" i="3"/>
  <c r="BI27" i="3"/>
  <c r="BJ27" i="3"/>
  <c r="BI15" i="3"/>
  <c r="BJ15" i="3"/>
  <c r="BI29" i="3"/>
  <c r="BJ29" i="3"/>
  <c r="BI21" i="3"/>
  <c r="BJ21" i="3"/>
  <c r="BI25" i="3"/>
  <c r="BJ25" i="3"/>
  <c r="BI14" i="3"/>
  <c r="BJ14" i="3"/>
  <c r="BI10" i="3"/>
  <c r="BJ10" i="3"/>
  <c r="BI16" i="3"/>
  <c r="BJ16" i="3"/>
  <c r="BI20" i="3"/>
  <c r="BJ20" i="3"/>
  <c r="BI5" i="3"/>
  <c r="BJ5" i="3"/>
  <c r="BI12" i="3"/>
  <c r="BJ12" i="3"/>
  <c r="O8" i="3" l="1"/>
  <c r="O7" i="3"/>
  <c r="O6" i="3"/>
  <c r="O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AN5" authorId="0" shapeId="0" xr:uid="{B39DDCC7-318F-4ABC-BF3D-822F71C030BD}">
      <text>
        <r>
          <rPr>
            <sz val="9"/>
            <color indexed="81"/>
            <rFont val="Tahoma"/>
            <family val="2"/>
          </rPr>
          <t xml:space="preserve">Verifiar modificación de fechas de ejecución de acuerdo a seguimiento a 31 de marzo de 202, por parte de la Oficina de Control Interno
</t>
        </r>
      </text>
    </comment>
    <comment ref="AN6" authorId="0" shapeId="0" xr:uid="{5B759985-2456-4C22-B23B-9D1C6E6A8BE5}">
      <text>
        <r>
          <rPr>
            <sz val="9"/>
            <color indexed="81"/>
            <rFont val="Tahoma"/>
            <family val="2"/>
          </rPr>
          <t>Verifiar modificación de fechas de ejecución de acuerdo a seguimiento a 31 de marzo de 202, por parte de la Oficina de Control Interno</t>
        </r>
        <r>
          <rPr>
            <sz val="9"/>
            <color indexed="81"/>
            <rFont val="Tahoma"/>
            <family val="2"/>
          </rPr>
          <t xml:space="preserve">
</t>
        </r>
      </text>
    </comment>
    <comment ref="AI7" authorId="0" shapeId="0" xr:uid="{15C941F2-7FE1-4C17-A432-A71F55D2F740}">
      <text>
        <r>
          <rPr>
            <sz val="9"/>
            <color indexed="81"/>
            <rFont val="Tahoma"/>
            <family val="2"/>
          </rPr>
          <t>Verifiar modificación de fechas de ejecución de acuerdo a seguimiento a 31 de marzo de 202, por parte de la Oficina de Control Interno</t>
        </r>
      </text>
    </comment>
    <comment ref="AI8" authorId="0" shapeId="0" xr:uid="{1BBA8D1F-31F5-43A6-AD0D-D4291FB8B7B3}">
      <text>
        <r>
          <rPr>
            <sz val="9"/>
            <color indexed="81"/>
            <rFont val="Tahoma"/>
            <family val="2"/>
          </rPr>
          <t xml:space="preserve">Verifiar modificación de fechas de ejecución de acuerdo a seguimiento a 31 de marzo de 202, por parte de la Oficina de Control Interno
</t>
        </r>
      </text>
    </comment>
    <comment ref="K23" authorId="0" shapeId="0" xr:uid="{00000000-0006-0000-0000-000001000000}">
      <text>
        <r>
          <rPr>
            <sz val="9"/>
            <color indexed="81"/>
            <rFont val="Tahoma"/>
            <family val="2"/>
          </rPr>
          <t>Si sra se realizo una reunion en el que se contextualizo que se debe elaborar este instrumento para tomarlo como base para el desarrollo del SIGA
y debe leaborarse por parte del proceso de gestión documental con acompañamiento del Área de Sisitemas</t>
        </r>
      </text>
    </comment>
  </commentList>
</comments>
</file>

<file path=xl/sharedStrings.xml><?xml version="1.0" encoding="utf-8"?>
<sst xmlns="http://schemas.openxmlformats.org/spreadsheetml/2006/main" count="468" uniqueCount="229">
  <si>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</si>
  <si>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</si>
  <si>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</si>
  <si>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</si>
  <si>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</si>
  <si>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</si>
  <si>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</si>
  <si>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</si>
  <si>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</si>
  <si>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</si>
  <si>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</si>
  <si>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</si>
  <si>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</si>
  <si>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</si>
  <si>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</si>
  <si>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</si>
  <si>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</si>
  <si>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</si>
  <si>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</si>
  <si>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</si>
  <si>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</si>
  <si>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</si>
  <si>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</si>
  <si>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</si>
  <si>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</si>
  <si>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</si>
  <si>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</si>
  <si>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</si>
  <si>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</si>
  <si>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</si>
  <si>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</si>
  <si>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</si>
  <si>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</si>
  <si>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</si>
  <si>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</si>
  <si>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</si>
  <si>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</si>
  <si>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</si>
  <si>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</si>
  <si>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</si>
  <si>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</si>
  <si>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</si>
  <si>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</si>
  <si>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</si>
  <si>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</si>
  <si>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</si>
  <si>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</si>
  <si>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</si>
  <si>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</si>
  <si>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</si>
  <si>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</si>
  <si>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</si>
  <si>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</si>
  <si>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</si>
  <si>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</si>
  <si>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</si>
  <si>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</si>
  <si>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</si>
  <si>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</si>
  <si>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</si>
  <si>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</si>
  <si>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</si>
  <si>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</si>
  <si>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</si>
  <si>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</si>
  <si>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</si>
  <si>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</si>
  <si>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</si>
  <si>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</si>
  <si>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</si>
  <si>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</si>
  <si>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</si>
  <si>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</si>
  <si>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</si>
  <si>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</si>
  <si>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</si>
  <si>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</si>
  <si>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</si>
  <si>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</si>
  <si>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</si>
  <si>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</si>
  <si>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</si>
  <si>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</si>
  <si>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</si>
  <si>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</si>
  <si>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</si>
  <si>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</si>
  <si>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</si>
  <si>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Correctiva</t>
  </si>
  <si>
    <t>Unidad de Bienes y Servicios</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</si>
  <si>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</si>
  <si>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</si>
  <si>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31/06/2021</t>
  </si>
  <si>
    <t>Se observa que en fecha 31 de marzo de 2020 se amplió la fecha para la terminación del plan de mejoramiento, la cual se amplió al 22 de febrero del año 2022. Así mismo, el líder del proceeso envió soportes donde se verifican las actividades que se han adelantado, tendientes a subsanar el hallazgo como son: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</si>
  <si>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Islena Pineda</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</si>
  <si>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</si>
  <si>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</si>
  <si>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</si>
  <si>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</si>
  <si>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</si>
  <si>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</si>
  <si>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t>Se observa que en el seguimiento con corte a 30 demarzo se amplió la fecha para  subsanar el hallazgo en cumplimiento  del plan de mejoramiento, la cual se amplió al 31 de diciembre del año 2024. Así mismo, el líder del proceeso envió soportes donde se verifican las actividades que se han adelantado, como son:Seguimiento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</si>
  <si>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 xml:space="preserve">La entidad no ha realizado transferencias secundarias  a la direccion Distrital de Archivos  de Bogota. </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</si>
  <si>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</si>
  <si>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</si>
  <si>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 xml:space="preserve">Se observa que a 31 de marzo fue ampliado el plazo para el cumplimiento de esta mejora y por ende no se reportan evidencias frente a esta actividad, teniendo en cuenta que,esta depende de contar con las Tablas de valoración convalidadas y la actualización del Fondo Total Acumulado.  Se solicita ampliar plazo para julio del 2025, teniendo en cuenta todos los procesos que se deben realizar para contar con el cumplimiento de las actividades anteriores. </t>
  </si>
  <si>
    <t>La entidad no ha publicado en la pagina web la informacion de las transferencias secundarias realizadas a la direccion distrital de archivo de bogota, en cumplimiento con el decreto 1515  Articulo 16, compilado en el decreto 1080 de 2015 Articulos 2.8.10.14</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</si>
  <si>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</si>
  <si>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</si>
  <si>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 Así mismo, el líder del proceso envió soportes donde se verifican algunas actividades que se han adelantado, como son: Seguimiento Plan de Mejoramiento VIsita 2020 AB 30 JUNIO 2021\HALLAZGO 11 y 12\2 Sesión PIC - Gestión Documental 29 de junio de 2021.</t>
  </si>
  <si>
    <t xml:space="preserve">Se observa que a 31 de marzo fue ampliado el plazo para el cumplimiento de esta mejora y por ende no se reportan evidencias frente a esta actividad, teniendo en cuenta que esta depende de contar con la actualización de las TVD, Tablas de valoración convalidadas y la actualización del Fondo Total Acumulado.  Se solicita ampliar plazo para el mes de agosto de 2025, teniendo en cuenta todos los procesos que se deben realizar para contar con el cumplimiento de las actividades anteriores. </t>
  </si>
  <si>
    <t>INFORME VISITA DIRECCIÓN DISTRITAL DE ARCHIVO 2020</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</si>
  <si>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</si>
  <si>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No contar con el personal que cumpla el perfil de acuerdo a la  normatividad exigida</t>
  </si>
  <si>
    <t xml:space="preserve">Continuidad con las gestiones que se requieran  para el cambio del manual de funciones </t>
  </si>
  <si>
    <t>Manual de funciones</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</si>
  <si>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</si>
  <si>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</si>
  <si>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 El líder del proceso envió soporte donde se verifica  la existncia del oficio atras referido: Seguimiento Plan de Mejoramiento VIsita 2020 AB 30 JUNIO 2021\HALLAZGO 1\3-2021-384_1.pdf.</t>
  </si>
  <si>
    <t>se espera respuesta de la comunicacion oficial interna enviada y radicado 3-221-384 de fecha 7 de abril de 2021, donde se solicita a la Unidad de Talento Humano la inclusión del profesional Archivista  en el Manual de Funciones de acuerdo con los artículos 4, 5 y 6 de la Ley 1409 de 2010 y Resolución número 629 del 2018.</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</si>
  <si>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</si>
  <si>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</si>
  <si>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Realizar incorporación de personal, garantizando que cumplen con el perfil para el manejo de los proceso y la gestión documental</t>
  </si>
  <si>
    <t>Esta acción depende del cumplimiento del Hallazgo No 1 que se encuentra en proceso.</t>
  </si>
  <si>
    <t>Esta acción depende del cumplimiento del Hallazgo No 1 que se encuentra en proceso, el cual inicia con radicado de oficio No. 3-221-384 de fecha 7 de abril de 2021. El líder del proceso envió soporte donde se verifica  la exisetncia del oficio atras referido: Seguimiento Plan de Mejoramiento VIsita 2020 AB 30 JUNIO 2021\HALLAZGO 1\3-2021-384_1.pdf.</t>
  </si>
  <si>
    <t>En el periodo de marzo a junio de 2021, se envió oficio radicado 3-221-384 de fecha 7 de abril de 2021, donde se solicita a la Unidad de Talento Humano la inclusión del profesional Archivista  en el Manual de Funciones de acuerdo con los artículos 4, 5 y 6 de la Ley 1409 de 2010 y Resolución número 629 del 2018.</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</si>
  <si>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</si>
  <si>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Debilidades en la ejecución de procesos de la gestín  documental  </t>
  </si>
  <si>
    <t>Realizar ajustes del Programa de Gestión Documental, para que sea  avalado por el Archivo de Bogotá para públicación</t>
  </si>
  <si>
    <t>Programa de gestión documental - PGD</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</si>
  <si>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</si>
  <si>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 xml:space="preserve">Se encuentra en proceso de Actualización por parte del proceso de Gestión Documental de la Unidad de Recursos Fisicios. Se adjunta evidencia Seguimiento Plan de Mejoramiento VIsita 2020 AB 30 JUNIO 2021\HALLAZGO 3\PGD RECUPERADO.docx </t>
  </si>
  <si>
    <t>Se verificó que se encuentra en proceso y para validar su actualización se requiere del documento donde se avale por el archivo de Bogotá, para proceder a su publicación</t>
  </si>
  <si>
    <t xml:space="preserve">2.1.6 ¿En el plan de auditorías interno del
año 2019, 
se contemplaron las operaciones de la gestión documental?
La entidad no tuvo en cuenta las operaciones de la gestión documental dentro del programa.
</t>
  </si>
  <si>
    <t xml:space="preserve">el no control y seguimiento a las opeciónes de gestión documental en la entidad </t>
  </si>
  <si>
    <t xml:space="preserve">Mesa de Trabajo con la Oficina de Control Interno y realizar planeación frente a las auditorias a realizar en el proceso de gestión documental </t>
  </si>
  <si>
    <t>Actas de Reunion 
Informe auditoria Interna</t>
  </si>
  <si>
    <t>No presenta avance para el presente seguimiento.</t>
  </si>
  <si>
    <t xml:space="preserve">El erea reporta que no hubo avance en materia de esta acción. </t>
  </si>
  <si>
    <t>Se verificó como evidencia oficio con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Seguimiento Plan de Mejoramiento VIsita 2020 AB 30 JUNIO 2021\HALLAZGO 4\3-2021-731_1.pdf</t>
  </si>
  <si>
    <t xml:space="preserve">De conformidad con el oficio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Aunque la solicitud es extemporanea a la fecha de corte del seguimiento 30 de junio de 2021, no obstante en el PAA, para la vigenia de 2021, está programado este seguimiento. </t>
  </si>
  <si>
    <t>2.1.7 Las acciones de mejora (preventivas o correctivas) generadas por hallazgos o recomendaciones referentes a temas de gestión documental en auditorías internas, externas, visitas de seguimiento o autoevaluación; se incluyeron en los planes de mejoramiento del año 2019
La entidad no incluyo las recomendaciones</t>
  </si>
  <si>
    <t>No contar con acciones de mejora que permitan que la gestión documental se optimize</t>
  </si>
  <si>
    <r>
      <t>Realizar plan de mejoramiento de la Visita del Archivo de Bogota; el cual refleje acciones de mejora</t>
    </r>
    <r>
      <rPr>
        <sz val="9"/>
        <color rgb="FFFF0000"/>
        <rFont val="Arial"/>
        <family val="2"/>
      </rPr>
      <t xml:space="preserve"> </t>
    </r>
  </si>
  <si>
    <t>Plan de mejoramiento</t>
  </si>
  <si>
    <t>Se formula el Plan de mejoramiento del Informe de la Visita de Seguimiento de Cumplimiento de la Normatividad Archivística del Archivo de Bogotá y se envía a la Oficina de Control interno mediante comunicación oficial de radicado No. 3-221-366 de fecha 31 de marzo de 2021.</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</si>
  <si>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</si>
  <si>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Las Tablas de retención no cuenta con actualización de acuerdo a cambios organico- funcionales  </t>
  </si>
  <si>
    <t xml:space="preserve">Se actualzara las Tabla de Retención Documental y se presentara al Consejo Distriltal de Archivos para concepto y convalidación y de esta fomar   realizar adopción por la entidad. </t>
  </si>
  <si>
    <t>Tablas de Retemción Documental - TRD</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</si>
  <si>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</si>
  <si>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Se informa por la Unidad de Recursos Físicos que se inicia el proceso de Actualización de TRD, realizando las actividades que se mencionan a continuación:
1. Entrevistas Áreas Productoras de Información, evidencia Actas de reunion
2. Diligenciamiento de Control de Cambios de Series y Subseries documentales  evidencia (Matriz control de Cambios)
3. Diligenciamiento de Cuadro de Caracterización Documental, evidencia (Cuadros).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</si>
  <si>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 xml:space="preserve"> Si bien se observa que hay actividades encaminadas  subsanar el hallazgo, estas no constituyen el saneamiento de la misma por ausencia de documento que acredite la solicitud al Consejo Distriltal de Archivos para concepto y convalidación y de esta foma   realizar adopción por la entidad. </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</si>
  <si>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</si>
  <si>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Debilidades en la organización de los archivos de gestión</t>
  </si>
  <si>
    <t xml:space="preserve">Cronograma de revisión y capacitación a los  archivos de Gestión
y seguimiento al dilligenciamiento  de FUID </t>
  </si>
  <si>
    <t>Croongrama 
FUID</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</si>
  <si>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</si>
  <si>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Se lleva a cabo las visitas programadas en los cronogramas reportados en el mes de marzo, consolidando actas de reunion, asi mismo se realiza informe del estado de los archivos de Gestión socializado ante el Comité Institucional de Gestión y Desempeño de sesion del 28 de junio de 2021.
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</si>
  <si>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De acuerdo al Informe "Estado Archivos de Gestión Lotería de Bogotá", se observa que se realizaron vistias de revisión de donde se refleja el numero de metros lineales de la documentación en los Archivos de Gestión de la entidad, indicando que no fue posible identificar los metros lineales existentes en la Unidad de Talento Humano, por lo cual no presenta un resultado integral que conlleve a susbsanar en su integridad el hallazgo.
Se presentan pruebas de capacitación sobre procesos de gestión documental, pero no se muetra seguimiento al dilligenciamiento  de FUID.</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</si>
  <si>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</si>
  <si>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t>Carencia de aplicación de tiempos de  retención y disposición en la segunda fase del ciclo vital del documental (Archivo Central)</t>
  </si>
  <si>
    <t>Plan de trabajo y ajuste  FUID</t>
  </si>
  <si>
    <t>Plan de Trabajo
FUID</t>
  </si>
  <si>
    <t xml:space="preserve">No se presentan evidencias o soporte para la ejecución de essta acción de mejora </t>
  </si>
  <si>
    <t xml:space="preserve">No se presentan información que permita identificar avances para la ejecución de esta acción de mejora </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</si>
  <si>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</si>
  <si>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No aplicación de lineamiento de organiación  en el archivo de gestión</t>
  </si>
  <si>
    <t>De acuerdo al Informe "Estado Archivos de Gestión Lotería de Bogotá", se observa que se realizaron vistias de revisión de donde se refleja el numero de metros lineales de la documentación en los Archivos de Gestión de la entidad, dindicando que no fue posible identificar los metros lineales existentes en la Unidad de Talento Humano, por lo cual no presenta un resultado integral que conlleve a susbsanr en su integridad el hallazgo.
Se presentan pruebas de capacitación sobre procesos de gestión documental, pero no se muetra seguimiento al dilligenciamiento  de FUID.</t>
  </si>
  <si>
    <t>2.4.5¿Cuál fue el total de inventario
documental a 31 de diciembre de 2019 en el archivo central?
- Medio físico. ¿Cantidad de metros
lineales?
- Medio electrónico. ¿Cantidad de
kilobytes?</t>
  </si>
  <si>
    <t>Revisión y consolidación   FUID Archivo Central</t>
  </si>
  <si>
    <t xml:space="preserve">
FUID Archivo Central</t>
  </si>
  <si>
    <t>2.5.1  ¿El banco terminológico, estaba aprobado al 31 de diciembre de 2019 por la instancia competente de acuerdo con la naturaleza de la entidad? Si la respuesta es afirmativa responda la pregunta 2.5.2, de lo contrario continúe con la pregunta
La entidad no ha elaborado el Banco Terminológico</t>
  </si>
  <si>
    <t>No contar con un instrumento archivistico para la identificación de terminos de las series y subseries documentales de las Áreas productoras de la Lotería de Bogotá</t>
  </si>
  <si>
    <t xml:space="preserve"> Publicación y Difusión de Banco Terminólogico</t>
  </si>
  <si>
    <t xml:space="preserve"> Banco terminologicos de series y subseries documentales </t>
  </si>
  <si>
    <t xml:space="preserve">Se realiza publicación en la página Web de la Lotería de Bogotá el cual se puede consultar  en el link disponible en: https://www.loteriadebogota.com/wp-content/uploads/files/rfisicos/BANCO_TERMINOLOGICO.pdf 
Así mismo se realiza pieza comunicacional  para difusión de la lotería de Bogotá la cual se puede consultar en el link disponible  https://view.genial.ly/6079be9ecd833f0cf3c21338/interactive-content-banco-terminologico la cual fue difundida por correo electrónico de la Unidad de recursos físico el día 23 de abril de 2021.
</t>
  </si>
  <si>
    <t xml:space="preserve">Se crea el Banco Terminológico en la vigencia 2020 (https://www.loteriadebogota.com/wp-content/uploads/files/rfisicos/BANCO_TERMINOLOGICO.pdf; se realizó únicamente a nivel de serie y subserie documental, no a nivel de tipo documenta), aprobado por el COMITÉ INSTITUCIONAL DE GESTIÓN Y DESEMPEÑO. Adicional el día 23 de abril de 2021, se realiza su socialización vía correo electrónico a todos los funcionarios de la entidad.  </t>
  </si>
  <si>
    <t>2.6.1 ¿La tabla de control de acceso, estaba aprobada al 31 de diciembre de 2019 por la instancia competente de acuerdo con la naturaleza de la entidad?.
La entidad no ha elaborado la Tabla de Control de Acceso</t>
  </si>
  <si>
    <t xml:space="preserve">Carencia de instrumento archivisitco para conocer roles y perfiles de acuedo a las series documentales producidas por las Unidades/Áreas y Dependencias </t>
  </si>
  <si>
    <t xml:space="preserve"> Publicación y  Difusión  de Tabla de Control de Acceso </t>
  </si>
  <si>
    <t>Tabla de Control de Acceso</t>
  </si>
  <si>
    <t xml:space="preserve">.   Se realiza publicación en la página Web de la Lotería de Bogotá el cual se puede consultar  en el link disponible en: https://www.loteriadebogota.com/wpcontent/uploads/files/rfisicos/TABLAS_CONTROL_ACCESO.pdf
Así mismo se realiza pieza comunicacional para difusión de la lotería de Bogotá la cual se puede consultar en el link disponible   https://view.genial.ly/607a0f05cd833f0cf3c21f68/interactive-content-tabla-de-control-de-acceso la cual fue difundida por correo electrónico de la Unidad de recursos físico el día 23 de abril de 2021.
</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</si>
  <si>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</si>
  <si>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Debilidades en la planeación estratgica en temas de gestión documental </t>
  </si>
  <si>
    <t xml:space="preserve">Realizar Ajuste Plan Institucional de Archivos - PINAR, con aval del Archivo de Bogotá
</t>
  </si>
  <si>
    <t>Plan Institucional de Archivos - PINAR</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</si>
  <si>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</si>
  <si>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Seguimiento Plan de Mejoramiento VIsita 2020 AB 30 JUNIO 2021\HALLAZGO 13\PINAR JUNIO AJUSTADO\Comité 28 de junio 2021
Seguimiento Plan de Mejoramiento VIsita 2020 AB 30 JUNIO 2021\HALLAZGO 13\PINAR JUNIO AJUSTADO\1-2021-1067_1 Observaciones Archivo Distrital sobre el PINAR.pdf
Seguimiento Plan de Mejoramiento VIsita 2020 AB 30 JUNIO 2021\HALLAZGO 13\PINAR JUNIO AJUSTADO\2-2021-807_1 envio PINAR final AB.pdf
Seguimiento Plan de Mejoramiento VIsita 2020 AB 30 JUNIO 2021\HALLAZGO 13\PINAR JUNIO AJUSTADO\Comunicínación envío Archivo de Bogotá.docx
Seguimiento Plan de Mejoramiento VIsita 2020 AB 30 JUNIO 2021\HALLAZGO 13\PINAR JUNIO AJUSTADO\Diagnostico_integral.pdf
Seguimiento Plan de Mejoramiento VIsita 2020 AB 30 JUNIO 2021\HALLAZGO 13\PINAR JUNIO AJUSTADO\FORMULARIO ESTADO DE LA ADMINISTRACION DOCUMENTAL_2020.xlsb
Seguimiento Plan de Mejoramiento VIsita 2020 AB 30 JUNIO 2021\HALLAZGO 13\PINAR JUNIO AJUSTADO\Herramienta de Seguimiento.xlsx
Seguimiento Plan de Mejoramiento VIsita 2020 AB 30 JUNIO 2021\HALLAZGO 13\PINAR JUNIO AJUSTADO\LOTERIAInformeVisita.pdf
Seguimiento Plan de Mejoramiento VIsita 2020 AB 30 JUNIO 2021\HALLAZGO 13\PINAR JUNIO AJUSTADO\PINAR APROBADO POR COMITÉ.docx
Seguimiento Plan de Mejoramiento VIsita 2020 AB 30 JUNIO 2021\HALLAZGO 13\PINAR JUNIO AJUSTADO\PlantillaOficio_9-2021-780.docx</t>
  </si>
  <si>
    <t xml:space="preserve">Informó Recursos Físicos el envío del PINAR al Archivo de Bogotá mediante Comunicado   2-2021-468 de fecha 3 de mayo de 2021.
Respuesta concepto comunicaciones de 2-2021-17581 de fecha 26 de mayo 2021
Ajuste PINAR de acuerdo a recomendaciones - Envía Planeación 21 de junio de 2021 (Aprobación Comité Institucional de Gestión y Desempeño)
Aprobación Pinar mediante Comité Institucional de Gestión y Desempeñe de fecha 28 de junio de 2021. De acuerdo a lo anterior se validan los esfuerzos y las gestioness adelantadas por la Unidad de Recursos Físicos tendientes a susbsanar el hallazgo pero aún no se ha obtenido el aval del Archivo de Bogotá, para su adopción en la Lotería de Bogotá.
</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</si>
  <si>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</si>
  <si>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 xml:space="preserve">No se  cuenta con  un inventario documental consolidado que cumpla con los lineamientos del marco normativo </t>
  </si>
  <si>
    <t xml:space="preserve">Ajuste del inventario documental los periodos identificados del FDA.
* Ajuste Anexos de TVD 
* Elaboración Tablas de Valoración Documental </t>
  </si>
  <si>
    <t>FUID
Anexos TVD
Tablas deValoración Documental 
TVD</t>
  </si>
  <si>
    <t xml:space="preserve">No se presentan evidencias o soporte para la ejecución de esta acción de mejora </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</si>
  <si>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</si>
  <si>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No se cuenta con la adopción en Documento Interno del Modelo de Requisito de acuerdo al (Decreto 103 de 2015, compilados en el Decreto 1080 de 2015 Art. 2.8.5.13)</t>
  </si>
  <si>
    <t xml:space="preserve">Elaboración de Modelo de Requisitos de documentos electrónicos </t>
  </si>
  <si>
    <t>Modelo de Requisitos de documentos electrónicos - MOREQ</t>
  </si>
  <si>
    <t xml:space="preserve">4.1 Cuáles de las siguientes operaciones de gestión documental establecidas por el lineamiento número 13 del
Sistema Integrado de Gestión - SIG, se encontraban documentadas en los procedimientos de la entidad al 31 de diciembre de 2019?
La entidad no cuenta con el procedimiento de Planeación
</t>
  </si>
  <si>
    <t>ausencia de procesos documentados en el SIG de los procesos de gestión documental</t>
  </si>
  <si>
    <t>Elaboración de documentos de acuerdo a la prioridad y la aplicación de los  procesos  de la gestión Documental</t>
  </si>
  <si>
    <t>Matriz de Actualización de documentos creados, modificados en  el  SIG del proceso de Gestión documental</t>
  </si>
  <si>
    <t>Actualización del Formato Único de inventario Documental, Rotulo de Caja, Rotulo de Carpeta, elaboración de Cuadro de Caracterización Documental y registro de Activos de información, Formato de Control prestamos, consulta y devolución de información.</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</si>
  <si>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</si>
  <si>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No contar con un SGDEA integral que articule el proceso de gestión documental</t>
  </si>
  <si>
    <t>Gestion con el desarrollador del aplicativo SIGA para la elaboración de manual de Usuario</t>
  </si>
  <si>
    <t>Manual de Usurio aplicativo SIGA</t>
  </si>
  <si>
    <t>Seguimiento Plan de Mejoramiento VIsita 2020 AB 30 JUNIO 2021\HALLAZGO 17 Y 18\3-2021-730_1.pdf</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</si>
  <si>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</si>
  <si>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</si>
  <si>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</si>
  <si>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</si>
  <si>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Realizar revisión de requisitos y validar si el aplicativo permite el desarrollo del sistema especilizapara la gestión documental </t>
  </si>
  <si>
    <t>Matriz de cumplimiento de requisitos  y propuesta de desarrollo</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</si>
  <si>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</si>
  <si>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</si>
  <si>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No contar con un sistema integrado de conservación que cuente con la estructura señalada en el acuerdo 006 AGN de 2014 Art,. 5</t>
  </si>
  <si>
    <t>Ajuste de Plan de Conrservación documental y Plan de Preservacion Digital, con aval del equipo interdisciplinario del Archivo de Bogotá.</t>
  </si>
  <si>
    <t>Sistema Integrado de Conservación  
en sus dos componenetes Plan de Conservación Documental y Plan de preservación digital a largo plazo</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</si>
  <si>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</si>
  <si>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t>La  Unidad de Recursos físicos, informa que para el desarrollo de la presente actividad se realizó la contratación de una Persona con la Profesion de Restauración de Bienes Muebles, quien inicio contrato el 01 de junio de 2021, el cual realiza plan de Traajo para la actualización del SIC en su componente de Conservación Documental, evidencia Plan de Trabajo.
Vale la pena resaltar que se requiere la contratación de un Ingeniero de Sistemas con conocimiento en Preservación Digital a largo Plazo el cual se encuentra gestión por el Área de Sistemas.
Seguimiento Plan de Mejoramiento VIsita 2020 AB 30 JUNIO 2021\HALLAZGO 21\Plan_trabajo_Contrato__51_2021.xlsx</t>
  </si>
  <si>
    <t>Si bien se están adelantando gestiones tendientes a subsanar el hallazgo, aún no se han efectuado los ajustes de Plan de Conrservación documental y Plan de Preservacion Digital, para el aval del equipo interdisciplinario del Archivo de Bogotá.</t>
  </si>
  <si>
    <t xml:space="preserve">7.4 ¿En el marco del fortalecimiento de la
cultura archivística, su entidad ha realizado alguna de las siguientes actividades durante el año 2019?
Difusión para la apropiación de la historia institucional. 
 La entidad no realiza la Difusión para la apropiación de la historia institucional
</t>
  </si>
  <si>
    <t>debilidades en el fortalecimiento de la cultura archivistica a la no realizar difusión de la historia instiucional</t>
  </si>
  <si>
    <t xml:space="preserve">Incluir y Articular  en el Plan Intitucional de Capacitacion - PIC  la historia institucional   </t>
  </si>
  <si>
    <t>Evidencias PIC</t>
  </si>
  <si>
    <t>Seguimiento Plan de Mejoramiento VIsita 2020 AB 30 JUNIO 2021\HALLAZGO 22\1 Sesion PIC - Gestión Documental 14 de Abril
Seguimiento Plan de Mejoramiento VIsita 2020 AB 30 JUNIO 2021\HALLAZGO 22\2 Sesión PIC - Gestión Documental 29 de junio de 2021</t>
  </si>
  <si>
    <t xml:space="preserve">Se realizo articulación del proceso de gestión documental con el Plan Institucional de Capaitación, realizando 2 sesiones de capacitaciones de fecha 14 de abril de 2021 y 29 de junio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</si>
</sst>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yyyy/mm/dd"/>
  </numFmts>
  <fonts count="17">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b/>
      <sz val="9"/>
      <color theme="1"/>
      <name val="Calibri"/>
      <family val="2"/>
      <scheme val="minor"/>
    </font>
    <font>
      <sz val="9"/>
      <color theme="1"/>
      <name val="Calibri"/>
      <family val="2"/>
      <scheme val="minor"/>
    </font>
    <font>
      <sz val="9"/>
      <color rgb="FF000000"/>
      <name val="Arial"/>
      <family val="2"/>
    </font>
    <font>
      <i/>
      <sz val="9"/>
      <color indexed="8"/>
      <name val="Arial"/>
      <family val="2"/>
    </font>
    <font>
      <sz val="11"/>
      <color theme="1"/>
      <name val="Calibri"/>
      <family val="2"/>
    </font>
    <font>
      <sz val="9"/>
      <color indexed="81"/>
      <name val="Tahoma"/>
      <family val="2"/>
    </font>
    <font>
      <sz val="8"/>
      <color theme="1"/>
      <name val="Arial"/>
      <family val="2"/>
    </font>
  </fonts>
  <fills count="2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4" fillId="0" borderId="0"/>
    <xf numFmtId="43" fontId="2" fillId="0" borderId="0" applyFont="0" applyFill="0" applyBorder="0" applyAlignment="0" applyProtection="0"/>
  </cellStyleXfs>
  <cellXfs count="99">
    <xf numFmtId="0" fontId="0" fillId="0" borderId="0" xfId="0"/>
    <xf numFmtId="0" fontId="5" fillId="0" borderId="1" xfId="0" applyFont="1" applyBorder="1"/>
    <xf numFmtId="0" fontId="10" fillId="3" borderId="1" xfId="0" applyFont="1" applyFill="1" applyBorder="1" applyAlignment="1" applyProtection="1">
      <alignment horizontal="center" vertical="center"/>
      <protection locked="0"/>
    </xf>
    <xf numFmtId="0" fontId="10" fillId="7" borderId="1" xfId="0" applyFont="1" applyFill="1" applyBorder="1" applyAlignment="1" applyProtection="1">
      <alignment vertical="center"/>
      <protection locked="0"/>
    </xf>
    <xf numFmtId="0" fontId="11"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1" fillId="13" borderId="1" xfId="0"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xf>
    <xf numFmtId="0" fontId="11" fillId="12"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15"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2" fontId="5" fillId="0" borderId="1" xfId="0" applyNumberFormat="1" applyFont="1" applyBorder="1" applyAlignment="1" applyProtection="1">
      <alignment horizontal="center" vertical="center"/>
      <protection locked="0"/>
    </xf>
    <xf numFmtId="0" fontId="11" fillId="0" borderId="1" xfId="0" applyFont="1" applyBorder="1" applyAlignment="1">
      <alignment vertical="center" wrapText="1"/>
    </xf>
    <xf numFmtId="0" fontId="5" fillId="16" borderId="1" xfId="0" applyFont="1" applyFill="1" applyBorder="1" applyAlignment="1" applyProtection="1">
      <alignment horizontal="center" vertical="center"/>
      <protection locked="0"/>
    </xf>
    <xf numFmtId="0" fontId="5" fillId="16" borderId="1" xfId="0" applyFont="1" applyFill="1" applyBorder="1" applyAlignment="1" applyProtection="1">
      <alignment horizontal="center" vertical="center" wrapText="1"/>
      <protection locked="0"/>
    </xf>
    <xf numFmtId="0" fontId="4" fillId="16" borderId="1" xfId="4" applyFont="1" applyFill="1" applyBorder="1" applyAlignment="1" applyProtection="1">
      <alignment horizontal="center" vertical="center" wrapText="1"/>
    </xf>
    <xf numFmtId="0" fontId="12" fillId="16" borderId="1" xfId="0" applyFont="1" applyFill="1" applyBorder="1" applyAlignment="1">
      <alignment horizontal="justify" vertical="top"/>
    </xf>
    <xf numFmtId="0" fontId="8" fillId="15" borderId="1" xfId="2" applyFont="1" applyFill="1" applyBorder="1" applyAlignment="1" applyProtection="1">
      <alignment horizontal="justify" vertical="top" wrapText="1"/>
      <protection locked="0"/>
    </xf>
    <xf numFmtId="0" fontId="8" fillId="15" borderId="1" xfId="2" applyFont="1" applyFill="1" applyBorder="1" applyAlignment="1" applyProtection="1">
      <alignment horizontal="center" vertical="center"/>
      <protection locked="0"/>
    </xf>
    <xf numFmtId="0" fontId="8" fillId="16" borderId="1" xfId="2" applyFont="1" applyFill="1" applyBorder="1" applyAlignment="1" applyProtection="1">
      <alignment horizontal="justify" vertical="top" wrapText="1"/>
      <protection locked="0"/>
    </xf>
    <xf numFmtId="9" fontId="5" fillId="16" borderId="1" xfId="1" applyFont="1" applyFill="1" applyBorder="1" applyAlignment="1" applyProtection="1">
      <alignment horizontal="center" vertical="center"/>
      <protection locked="0"/>
    </xf>
    <xf numFmtId="164" fontId="8" fillId="15" borderId="1" xfId="2" applyNumberFormat="1" applyFont="1" applyFill="1" applyBorder="1" applyAlignment="1" applyProtection="1">
      <alignment horizontal="center" vertical="center"/>
      <protection locked="0"/>
    </xf>
    <xf numFmtId="14" fontId="9" fillId="16" borderId="1" xfId="2" applyNumberFormat="1" applyFont="1" applyFill="1" applyBorder="1" applyAlignment="1" applyProtection="1">
      <alignment horizontal="center" vertical="center"/>
      <protection locked="0"/>
    </xf>
    <xf numFmtId="14" fontId="5" fillId="16" borderId="1" xfId="0" applyNumberFormat="1" applyFont="1" applyFill="1" applyBorder="1" applyAlignment="1" applyProtection="1">
      <alignment horizontal="center" vertical="center"/>
      <protection locked="0"/>
    </xf>
    <xf numFmtId="0" fontId="5" fillId="16" borderId="1" xfId="0" applyFont="1" applyFill="1" applyBorder="1" applyAlignment="1">
      <alignment wrapText="1"/>
    </xf>
    <xf numFmtId="2" fontId="5" fillId="16" borderId="1" xfId="0" applyNumberFormat="1" applyFont="1" applyFill="1" applyBorder="1" applyAlignment="1" applyProtection="1">
      <alignment horizontal="center" vertical="center"/>
      <protection locked="0"/>
    </xf>
    <xf numFmtId="9" fontId="5" fillId="16"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top" wrapText="1"/>
      <protection locked="0"/>
    </xf>
    <xf numFmtId="9" fontId="5" fillId="0" borderId="1" xfId="1" applyFont="1" applyFill="1" applyBorder="1" applyAlignment="1" applyProtection="1">
      <alignment horizontal="center" vertical="center"/>
      <protection locked="0"/>
    </xf>
    <xf numFmtId="0" fontId="5" fillId="14" borderId="1" xfId="0" applyFont="1" applyFill="1" applyBorder="1" applyAlignment="1">
      <alignment vertical="top" wrapText="1"/>
    </xf>
    <xf numFmtId="14" fontId="5" fillId="0" borderId="1" xfId="0" applyNumberFormat="1" applyFont="1" applyBorder="1" applyAlignment="1" applyProtection="1">
      <alignment horizontal="center" vertical="center" wrapText="1"/>
      <protection locked="0"/>
    </xf>
    <xf numFmtId="2" fontId="5" fillId="0" borderId="1"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protection locked="0"/>
    </xf>
    <xf numFmtId="14" fontId="9" fillId="16" borderId="1" xfId="0" applyNumberFormat="1" applyFont="1" applyFill="1" applyBorder="1" applyAlignment="1" applyProtection="1">
      <alignment horizontal="center" vertical="center"/>
      <protection locked="0"/>
    </xf>
    <xf numFmtId="0" fontId="9" fillId="16" borderId="1" xfId="0" applyFont="1" applyFill="1" applyBorder="1" applyAlignment="1">
      <alignment horizontal="justify" vertical="top"/>
    </xf>
    <xf numFmtId="0" fontId="13" fillId="15" borderId="1" xfId="2" applyFont="1" applyFill="1" applyBorder="1" applyAlignment="1" applyProtection="1">
      <alignment horizontal="justify" vertical="top" wrapText="1"/>
      <protection locked="0"/>
    </xf>
    <xf numFmtId="0" fontId="9" fillId="16" borderId="1" xfId="2" applyFont="1" applyFill="1" applyBorder="1" applyAlignment="1" applyProtection="1">
      <alignment horizontal="justify" vertical="top" wrapText="1"/>
      <protection locked="0"/>
    </xf>
    <xf numFmtId="0" fontId="9" fillId="14" borderId="1" xfId="2" applyFont="1" applyFill="1" applyBorder="1" applyAlignment="1" applyProtection="1">
      <alignment horizontal="justify" vertical="top" wrapText="1"/>
      <protection locked="0"/>
    </xf>
    <xf numFmtId="14" fontId="9" fillId="15" borderId="1" xfId="2" applyNumberFormat="1" applyFont="1" applyFill="1" applyBorder="1" applyAlignment="1" applyProtection="1">
      <alignment horizontal="center" vertical="center"/>
      <protection locked="0"/>
    </xf>
    <xf numFmtId="0" fontId="4" fillId="16" borderId="1" xfId="2" applyFont="1" applyFill="1" applyBorder="1" applyAlignment="1" applyProtection="1">
      <alignment horizontal="justify" vertical="top" wrapText="1"/>
      <protection locked="0"/>
    </xf>
    <xf numFmtId="0" fontId="4" fillId="14" borderId="1" xfId="2" applyFont="1" applyFill="1" applyBorder="1" applyAlignment="1" applyProtection="1">
      <alignment horizontal="justify" vertical="top" wrapText="1"/>
      <protection locked="0"/>
    </xf>
    <xf numFmtId="0" fontId="5"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9" fillId="0" borderId="1" xfId="0" applyFont="1" applyBorder="1" applyAlignment="1">
      <alignment horizontal="center" wrapText="1"/>
    </xf>
    <xf numFmtId="0" fontId="5" fillId="19" borderId="1" xfId="0" applyFont="1" applyFill="1" applyBorder="1"/>
    <xf numFmtId="0" fontId="5" fillId="19" borderId="1" xfId="0" applyFont="1" applyFill="1" applyBorder="1" applyAlignment="1" applyProtection="1">
      <alignment horizontal="center" vertical="center" wrapText="1"/>
      <protection locked="0"/>
    </xf>
    <xf numFmtId="0" fontId="5" fillId="19" borderId="1" xfId="0" applyFont="1" applyFill="1" applyBorder="1" applyAlignment="1" applyProtection="1">
      <alignment horizontal="center" vertical="center"/>
      <protection locked="0"/>
    </xf>
    <xf numFmtId="14" fontId="5" fillId="19" borderId="1" xfId="0" applyNumberFormat="1" applyFont="1" applyFill="1" applyBorder="1" applyAlignment="1" applyProtection="1">
      <alignment horizontal="center" vertical="center"/>
      <protection locked="0"/>
    </xf>
    <xf numFmtId="0" fontId="4" fillId="19" borderId="1" xfId="4" applyFont="1" applyFill="1" applyBorder="1" applyAlignment="1" applyProtection="1">
      <alignment horizontal="center" vertical="center" wrapText="1"/>
    </xf>
    <xf numFmtId="0" fontId="5" fillId="19" borderId="1" xfId="0" applyFont="1" applyFill="1" applyBorder="1" applyAlignment="1" applyProtection="1">
      <alignment horizontal="left" vertical="center" wrapText="1"/>
      <protection locked="0"/>
    </xf>
    <xf numFmtId="0" fontId="9" fillId="19" borderId="1" xfId="0" applyFont="1" applyFill="1" applyBorder="1" applyAlignment="1" applyProtection="1">
      <alignment horizontal="center" vertical="center" wrapText="1"/>
      <protection locked="0"/>
    </xf>
    <xf numFmtId="0" fontId="11" fillId="19" borderId="1" xfId="0" applyFont="1" applyFill="1" applyBorder="1" applyAlignment="1">
      <alignment horizontal="center" vertical="center" wrapText="1"/>
    </xf>
    <xf numFmtId="9" fontId="5" fillId="19" borderId="1" xfId="1" applyFont="1" applyFill="1" applyBorder="1" applyAlignment="1" applyProtection="1">
      <alignment horizontal="center" vertical="center"/>
      <protection locked="0"/>
    </xf>
    <xf numFmtId="14" fontId="5" fillId="19" borderId="1" xfId="0" applyNumberFormat="1" applyFont="1" applyFill="1" applyBorder="1" applyAlignment="1">
      <alignment horizontal="center" vertical="center" wrapText="1"/>
    </xf>
    <xf numFmtId="0" fontId="5" fillId="19" borderId="1" xfId="0" applyFont="1" applyFill="1" applyBorder="1" applyAlignment="1">
      <alignment wrapText="1"/>
    </xf>
    <xf numFmtId="0" fontId="5" fillId="19" borderId="1" xfId="0" applyFont="1" applyFill="1" applyBorder="1" applyAlignment="1">
      <alignment horizontal="center" vertical="center"/>
    </xf>
    <xf numFmtId="2" fontId="5" fillId="19" borderId="1" xfId="0" applyNumberFormat="1" applyFont="1" applyFill="1" applyBorder="1" applyAlignment="1" applyProtection="1">
      <alignment horizontal="center" vertical="center"/>
      <protection locked="0"/>
    </xf>
    <xf numFmtId="9" fontId="5" fillId="19" borderId="1" xfId="0" applyNumberFormat="1" applyFont="1" applyFill="1" applyBorder="1" applyAlignment="1" applyProtection="1">
      <alignment horizontal="center" vertical="center"/>
      <protection locked="0"/>
    </xf>
    <xf numFmtId="0" fontId="5" fillId="15" borderId="1" xfId="0" applyFont="1" applyFill="1" applyBorder="1" applyAlignment="1" applyProtection="1">
      <alignment horizontal="center" vertical="center" wrapText="1"/>
      <protection locked="0"/>
    </xf>
    <xf numFmtId="0" fontId="16" fillId="0" borderId="1" xfId="0" applyFont="1" applyBorder="1" applyAlignment="1">
      <alignment vertical="top" wrapText="1"/>
    </xf>
    <xf numFmtId="0" fontId="16" fillId="0" borderId="1" xfId="0" applyFont="1" applyBorder="1" applyAlignment="1" applyProtection="1">
      <alignment horizontal="center" vertical="top" wrapText="1"/>
      <protection locked="0"/>
    </xf>
    <xf numFmtId="0" fontId="16" fillId="13" borderId="1" xfId="0" applyFont="1" applyFill="1" applyBorder="1" applyAlignment="1">
      <alignment horizontal="center" vertical="top" wrapText="1"/>
    </xf>
    <xf numFmtId="0" fontId="5" fillId="19" borderId="1" xfId="0" applyFont="1" applyFill="1" applyBorder="1" applyAlignment="1" applyProtection="1">
      <alignment horizontal="justify" vertical="justify" wrapText="1"/>
      <protection locked="0"/>
    </xf>
    <xf numFmtId="0" fontId="16" fillId="0" borderId="1" xfId="0" applyFont="1" applyBorder="1" applyAlignment="1" applyProtection="1">
      <alignment horizontal="center" vertical="center" wrapText="1"/>
      <protection locked="0"/>
    </xf>
    <xf numFmtId="0" fontId="5" fillId="19" borderId="1" xfId="0" applyFont="1" applyFill="1" applyBorder="1" applyAlignment="1" applyProtection="1">
      <alignment horizontal="justify" vertical="center" wrapText="1"/>
      <protection locked="0"/>
    </xf>
    <xf numFmtId="0" fontId="4" fillId="19"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locked="0"/>
    </xf>
    <xf numFmtId="0" fontId="11" fillId="19" borderId="1" xfId="0" applyFont="1" applyFill="1" applyBorder="1" applyAlignment="1">
      <alignment vertical="center" wrapText="1"/>
    </xf>
    <xf numFmtId="0" fontId="11" fillId="17" borderId="1" xfId="0" applyFont="1" applyFill="1" applyBorder="1" applyAlignment="1">
      <alignment vertical="center" wrapText="1"/>
    </xf>
    <xf numFmtId="0" fontId="16"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19" borderId="1" xfId="0" applyFont="1" applyFill="1" applyBorder="1" applyAlignment="1" applyProtection="1">
      <alignment horizontal="center" vertical="center" wrapText="1"/>
      <protection locked="0"/>
    </xf>
    <xf numFmtId="0" fontId="5" fillId="19" borderId="1" xfId="0" applyFont="1" applyFill="1" applyBorder="1" applyAlignment="1" applyProtection="1">
      <alignment horizontal="center" vertical="center" wrapText="1"/>
      <protection locked="0"/>
    </xf>
    <xf numFmtId="0" fontId="11" fillId="19" borderId="1" xfId="0" applyFont="1" applyFill="1" applyBorder="1" applyAlignment="1">
      <alignment horizontal="left" vertical="center" wrapText="1"/>
    </xf>
    <xf numFmtId="0" fontId="10" fillId="2" borderId="1" xfId="0" applyFont="1" applyFill="1" applyBorder="1" applyAlignment="1" applyProtection="1">
      <alignment horizontal="center" vertical="center" wrapText="1"/>
      <protection locked="0"/>
    </xf>
    <xf numFmtId="0" fontId="11" fillId="13"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0" fillId="11" borderId="1" xfId="0"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69">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0"/>
  <sheetViews>
    <sheetView tabSelected="1" zoomScale="73" zoomScaleNormal="73" workbookViewId="0">
      <pane xSplit="13" ySplit="4" topLeftCell="AI5" activePane="bottomRight" state="frozen"/>
      <selection pane="bottomRight" activeCell="F7" sqref="F7"/>
      <selection pane="bottomLeft" activeCell="A5" sqref="A5"/>
      <selection pane="topRight" activeCell="N1" sqref="N1"/>
    </sheetView>
  </sheetViews>
  <sheetFormatPr defaultColWidth="11.42578125" defaultRowHeight="12" outlineLevelCol="2"/>
  <cols>
    <col min="1" max="8" width="11.42578125" style="4"/>
    <col min="9" max="9" width="83.140625" style="4" customWidth="1"/>
    <col min="10" max="25" width="11.42578125" style="4"/>
    <col min="26" max="26" width="26.5703125" style="4" customWidth="1"/>
    <col min="27" max="31" width="11.42578125" style="4"/>
    <col min="32" max="33" width="12.85546875" style="4" customWidth="1"/>
    <col min="34" max="34" width="11.42578125" style="4" customWidth="1" outlineLevel="1"/>
    <col min="35" max="35" width="22" style="4" customWidth="1" outlineLevel="1"/>
    <col min="36" max="39" width="11.42578125" style="4" customWidth="1" outlineLevel="1"/>
    <col min="40" max="40" width="18.85546875" style="4" customWidth="1" outlineLevel="1"/>
    <col min="41" max="42" width="11.42578125" style="4" customWidth="1" outlineLevel="1"/>
    <col min="43" max="60" width="11.42578125" style="4" hidden="1" customWidth="1" outlineLevel="2"/>
    <col min="61" max="61" width="13.85546875" style="4" hidden="1" customWidth="1" outlineLevel="2"/>
    <col min="62" max="62" width="11.42578125" style="4" outlineLevel="1" collapsed="1"/>
    <col min="63" max="16384" width="11.42578125" style="4"/>
  </cols>
  <sheetData>
    <row r="1" spans="1:69">
      <c r="A1" s="98" t="s">
        <v>0</v>
      </c>
      <c r="B1" s="98"/>
      <c r="C1" s="98"/>
      <c r="D1" s="98"/>
      <c r="E1" s="98"/>
      <c r="F1" s="98"/>
      <c r="G1" s="98"/>
      <c r="H1" s="98"/>
      <c r="I1" s="98"/>
      <c r="J1" s="90" t="s">
        <v>1</v>
      </c>
      <c r="K1" s="90"/>
      <c r="L1" s="90"/>
      <c r="M1" s="90"/>
      <c r="N1" s="90"/>
      <c r="O1" s="90"/>
      <c r="P1" s="90"/>
      <c r="Q1" s="90"/>
      <c r="R1" s="90"/>
      <c r="S1" s="90"/>
      <c r="T1" s="90"/>
      <c r="U1" s="90"/>
      <c r="V1" s="90"/>
      <c r="W1" s="90"/>
      <c r="X1" s="2"/>
      <c r="Y1" s="96" t="s">
        <v>2</v>
      </c>
      <c r="Z1" s="96"/>
      <c r="AA1" s="96"/>
      <c r="AB1" s="96"/>
      <c r="AC1" s="96"/>
      <c r="AD1" s="96"/>
      <c r="AE1" s="96"/>
      <c r="AF1" s="96"/>
      <c r="AG1" s="96"/>
      <c r="AH1" s="91" t="s">
        <v>3</v>
      </c>
      <c r="AI1" s="91"/>
      <c r="AJ1" s="91"/>
      <c r="AK1" s="91"/>
      <c r="AL1" s="91"/>
      <c r="AM1" s="91"/>
      <c r="AN1" s="91"/>
      <c r="AO1" s="91"/>
      <c r="AP1" s="91"/>
      <c r="AQ1" s="92" t="s">
        <v>4</v>
      </c>
      <c r="AR1" s="92"/>
      <c r="AS1" s="92"/>
      <c r="AT1" s="92"/>
      <c r="AU1" s="92"/>
      <c r="AV1" s="92"/>
      <c r="AW1" s="92"/>
      <c r="AX1" s="92"/>
      <c r="AY1" s="92"/>
      <c r="AZ1" s="93" t="s">
        <v>5</v>
      </c>
      <c r="BA1" s="93"/>
      <c r="BB1" s="93"/>
      <c r="BC1" s="93"/>
      <c r="BD1" s="93"/>
      <c r="BE1" s="93"/>
      <c r="BF1" s="93"/>
      <c r="BG1" s="93"/>
      <c r="BH1" s="93"/>
      <c r="BI1" s="3" t="s">
        <v>6</v>
      </c>
      <c r="BJ1" s="3"/>
      <c r="BK1" s="3"/>
      <c r="BL1" s="3"/>
    </row>
    <row r="2" spans="1:69" ht="15" customHeight="1">
      <c r="A2" s="85" t="s">
        <v>7</v>
      </c>
      <c r="B2" s="85" t="s">
        <v>8</v>
      </c>
      <c r="C2" s="85" t="s">
        <v>9</v>
      </c>
      <c r="D2" s="85" t="s">
        <v>10</v>
      </c>
      <c r="E2" s="85" t="s">
        <v>11</v>
      </c>
      <c r="F2" s="85" t="s">
        <v>12</v>
      </c>
      <c r="G2" s="85" t="s">
        <v>13</v>
      </c>
      <c r="H2" s="85" t="s">
        <v>14</v>
      </c>
      <c r="I2" s="85" t="s">
        <v>15</v>
      </c>
      <c r="J2" s="89" t="s">
        <v>16</v>
      </c>
      <c r="K2" s="90" t="s">
        <v>17</v>
      </c>
      <c r="L2" s="90"/>
      <c r="M2" s="90"/>
      <c r="N2" s="89" t="s">
        <v>18</v>
      </c>
      <c r="O2" s="89" t="s">
        <v>19</v>
      </c>
      <c r="P2" s="89" t="s">
        <v>20</v>
      </c>
      <c r="Q2" s="89" t="s">
        <v>21</v>
      </c>
      <c r="R2" s="89" t="s">
        <v>22</v>
      </c>
      <c r="S2" s="89" t="s">
        <v>23</v>
      </c>
      <c r="T2" s="89" t="s">
        <v>24</v>
      </c>
      <c r="U2" s="89" t="s">
        <v>25</v>
      </c>
      <c r="V2" s="89" t="s">
        <v>26</v>
      </c>
      <c r="W2" s="89" t="s">
        <v>27</v>
      </c>
      <c r="X2" s="5"/>
      <c r="Y2" s="88" t="s">
        <v>28</v>
      </c>
      <c r="Z2" s="88" t="s">
        <v>29</v>
      </c>
      <c r="AA2" s="88" t="s">
        <v>30</v>
      </c>
      <c r="AB2" s="88" t="s">
        <v>31</v>
      </c>
      <c r="AC2" s="88" t="s">
        <v>32</v>
      </c>
      <c r="AD2" s="88" t="s">
        <v>33</v>
      </c>
      <c r="AE2" s="88" t="s">
        <v>34</v>
      </c>
      <c r="AF2" s="88" t="s">
        <v>35</v>
      </c>
      <c r="AG2" s="6"/>
      <c r="AH2" s="95" t="s">
        <v>36</v>
      </c>
      <c r="AI2" s="95" t="s">
        <v>37</v>
      </c>
      <c r="AJ2" s="95" t="s">
        <v>38</v>
      </c>
      <c r="AK2" s="95" t="s">
        <v>39</v>
      </c>
      <c r="AL2" s="95" t="s">
        <v>40</v>
      </c>
      <c r="AM2" s="95" t="s">
        <v>41</v>
      </c>
      <c r="AN2" s="95" t="s">
        <v>42</v>
      </c>
      <c r="AO2" s="95" t="s">
        <v>43</v>
      </c>
      <c r="AP2" s="7"/>
      <c r="AQ2" s="94" t="s">
        <v>44</v>
      </c>
      <c r="AR2" s="94" t="s">
        <v>45</v>
      </c>
      <c r="AS2" s="94" t="s">
        <v>46</v>
      </c>
      <c r="AT2" s="94" t="s">
        <v>47</v>
      </c>
      <c r="AU2" s="94" t="s">
        <v>48</v>
      </c>
      <c r="AV2" s="94" t="s">
        <v>49</v>
      </c>
      <c r="AW2" s="94" t="s">
        <v>50</v>
      </c>
      <c r="AX2" s="94" t="s">
        <v>51</v>
      </c>
      <c r="AY2" s="8"/>
      <c r="AZ2" s="85" t="s">
        <v>44</v>
      </c>
      <c r="BA2" s="85" t="s">
        <v>45</v>
      </c>
      <c r="BB2" s="85" t="s">
        <v>46</v>
      </c>
      <c r="BC2" s="85" t="s">
        <v>47</v>
      </c>
      <c r="BD2" s="85" t="s">
        <v>52</v>
      </c>
      <c r="BE2" s="85" t="s">
        <v>49</v>
      </c>
      <c r="BF2" s="85" t="s">
        <v>50</v>
      </c>
      <c r="BG2" s="85" t="s">
        <v>51</v>
      </c>
      <c r="BH2" s="85" t="s">
        <v>53</v>
      </c>
      <c r="BI2" s="87" t="s">
        <v>54</v>
      </c>
      <c r="BJ2" s="87" t="s">
        <v>55</v>
      </c>
      <c r="BK2" s="87" t="s">
        <v>56</v>
      </c>
      <c r="BL2" s="86" t="s">
        <v>57</v>
      </c>
    </row>
    <row r="3" spans="1:69" ht="71.25" customHeight="1">
      <c r="A3" s="85"/>
      <c r="B3" s="85"/>
      <c r="C3" s="85"/>
      <c r="D3" s="85"/>
      <c r="E3" s="85"/>
      <c r="F3" s="85"/>
      <c r="G3" s="85"/>
      <c r="H3" s="85"/>
      <c r="I3" s="85"/>
      <c r="J3" s="89"/>
      <c r="K3" s="5" t="s">
        <v>58</v>
      </c>
      <c r="L3" s="5" t="s">
        <v>59</v>
      </c>
      <c r="M3" s="5" t="s">
        <v>60</v>
      </c>
      <c r="N3" s="89"/>
      <c r="O3" s="89"/>
      <c r="P3" s="89"/>
      <c r="Q3" s="89"/>
      <c r="R3" s="89"/>
      <c r="S3" s="89"/>
      <c r="T3" s="89"/>
      <c r="U3" s="89"/>
      <c r="V3" s="89"/>
      <c r="W3" s="89"/>
      <c r="X3" s="5" t="s">
        <v>61</v>
      </c>
      <c r="Y3" s="88"/>
      <c r="Z3" s="88"/>
      <c r="AA3" s="88"/>
      <c r="AB3" s="88"/>
      <c r="AC3" s="88"/>
      <c r="AD3" s="88"/>
      <c r="AE3" s="88"/>
      <c r="AF3" s="88"/>
      <c r="AG3" s="6" t="s">
        <v>53</v>
      </c>
      <c r="AH3" s="95"/>
      <c r="AI3" s="95"/>
      <c r="AJ3" s="95"/>
      <c r="AK3" s="95"/>
      <c r="AL3" s="95"/>
      <c r="AM3" s="95"/>
      <c r="AN3" s="95"/>
      <c r="AO3" s="95"/>
      <c r="AP3" s="7" t="s">
        <v>53</v>
      </c>
      <c r="AQ3" s="94"/>
      <c r="AR3" s="94"/>
      <c r="AS3" s="94"/>
      <c r="AT3" s="94"/>
      <c r="AU3" s="94"/>
      <c r="AV3" s="94"/>
      <c r="AW3" s="94"/>
      <c r="AX3" s="94"/>
      <c r="AY3" s="8" t="s">
        <v>53</v>
      </c>
      <c r="AZ3" s="85"/>
      <c r="BA3" s="85"/>
      <c r="BB3" s="85"/>
      <c r="BC3" s="85"/>
      <c r="BD3" s="85"/>
      <c r="BE3" s="85"/>
      <c r="BF3" s="85"/>
      <c r="BG3" s="85"/>
      <c r="BH3" s="85"/>
      <c r="BI3" s="87"/>
      <c r="BJ3" s="87"/>
      <c r="BK3" s="87"/>
      <c r="BL3" s="86"/>
    </row>
    <row r="4" spans="1:69" ht="75.75">
      <c r="A4" s="10" t="s">
        <v>62</v>
      </c>
      <c r="B4" s="10" t="s">
        <v>63</v>
      </c>
      <c r="C4" s="10" t="s">
        <v>64</v>
      </c>
      <c r="D4" s="10" t="s">
        <v>65</v>
      </c>
      <c r="E4" s="10" t="s">
        <v>66</v>
      </c>
      <c r="F4" s="10" t="s">
        <v>63</v>
      </c>
      <c r="G4" s="10" t="s">
        <v>67</v>
      </c>
      <c r="H4" s="10" t="s">
        <v>64</v>
      </c>
      <c r="I4" s="10" t="s">
        <v>68</v>
      </c>
      <c r="J4" s="11" t="s">
        <v>69</v>
      </c>
      <c r="K4" s="11" t="s">
        <v>70</v>
      </c>
      <c r="L4" s="11"/>
      <c r="M4" s="11" t="s">
        <v>71</v>
      </c>
      <c r="N4" s="11" t="s">
        <v>64</v>
      </c>
      <c r="O4" s="11" t="s">
        <v>72</v>
      </c>
      <c r="P4" s="11" t="s">
        <v>64</v>
      </c>
      <c r="Q4" s="11" t="s">
        <v>72</v>
      </c>
      <c r="R4" s="11" t="s">
        <v>73</v>
      </c>
      <c r="S4" s="11" t="s">
        <v>74</v>
      </c>
      <c r="T4" s="11" t="s">
        <v>64</v>
      </c>
      <c r="U4" s="11" t="s">
        <v>75</v>
      </c>
      <c r="V4" s="11" t="s">
        <v>63</v>
      </c>
      <c r="W4" s="11" t="s">
        <v>63</v>
      </c>
      <c r="X4" s="11" t="s">
        <v>63</v>
      </c>
      <c r="Y4" s="12" t="s">
        <v>63</v>
      </c>
      <c r="Z4" s="12" t="s">
        <v>76</v>
      </c>
      <c r="AA4" s="12" t="s">
        <v>77</v>
      </c>
      <c r="AB4" s="12" t="s">
        <v>78</v>
      </c>
      <c r="AC4" s="12" t="s">
        <v>78</v>
      </c>
      <c r="AD4" s="12" t="s">
        <v>72</v>
      </c>
      <c r="AE4" s="12" t="s">
        <v>79</v>
      </c>
      <c r="AF4" s="12" t="s">
        <v>64</v>
      </c>
      <c r="AG4" s="12"/>
      <c r="AH4" s="13" t="s">
        <v>63</v>
      </c>
      <c r="AI4" s="13" t="s">
        <v>76</v>
      </c>
      <c r="AJ4" s="13" t="s">
        <v>77</v>
      </c>
      <c r="AK4" s="13" t="s">
        <v>78</v>
      </c>
      <c r="AL4" s="13" t="s">
        <v>78</v>
      </c>
      <c r="AM4" s="13" t="s">
        <v>72</v>
      </c>
      <c r="AN4" s="13" t="s">
        <v>79</v>
      </c>
      <c r="AO4" s="13" t="s">
        <v>64</v>
      </c>
      <c r="AP4" s="13"/>
      <c r="AQ4" s="14" t="s">
        <v>63</v>
      </c>
      <c r="AR4" s="14" t="s">
        <v>76</v>
      </c>
      <c r="AS4" s="14" t="s">
        <v>77</v>
      </c>
      <c r="AT4" s="14" t="s">
        <v>78</v>
      </c>
      <c r="AU4" s="14" t="s">
        <v>78</v>
      </c>
      <c r="AV4" s="14" t="s">
        <v>72</v>
      </c>
      <c r="AW4" s="14" t="s">
        <v>79</v>
      </c>
      <c r="AX4" s="14" t="s">
        <v>64</v>
      </c>
      <c r="AY4" s="14"/>
      <c r="AZ4" s="10" t="s">
        <v>63</v>
      </c>
      <c r="BA4" s="10" t="s">
        <v>76</v>
      </c>
      <c r="BB4" s="10" t="s">
        <v>77</v>
      </c>
      <c r="BC4" s="10" t="s">
        <v>78</v>
      </c>
      <c r="BD4" s="10" t="s">
        <v>78</v>
      </c>
      <c r="BE4" s="10" t="s">
        <v>72</v>
      </c>
      <c r="BF4" s="10" t="s">
        <v>79</v>
      </c>
      <c r="BG4" s="10" t="s">
        <v>64</v>
      </c>
      <c r="BH4" s="10" t="s">
        <v>80</v>
      </c>
      <c r="BI4" s="9" t="s">
        <v>64</v>
      </c>
      <c r="BJ4" s="9" t="s">
        <v>64</v>
      </c>
      <c r="BK4" s="9" t="s">
        <v>64</v>
      </c>
      <c r="BL4" s="86"/>
    </row>
    <row r="5" spans="1:69" ht="35.1" customHeight="1">
      <c r="A5" s="23"/>
      <c r="B5" s="23"/>
      <c r="C5" s="24" t="s">
        <v>81</v>
      </c>
      <c r="D5" s="23"/>
      <c r="E5" s="97" t="s">
        <v>82</v>
      </c>
      <c r="F5" s="23"/>
      <c r="G5" s="23">
        <v>6</v>
      </c>
      <c r="H5" s="25" t="s">
        <v>83</v>
      </c>
      <c r="I5" s="26" t="s">
        <v>84</v>
      </c>
      <c r="J5" s="26" t="s">
        <v>85</v>
      </c>
      <c r="K5" s="27" t="s">
        <v>86</v>
      </c>
      <c r="L5" s="27" t="s">
        <v>87</v>
      </c>
      <c r="M5" s="28">
        <v>1</v>
      </c>
      <c r="N5" s="24" t="s">
        <v>88</v>
      </c>
      <c r="O5" s="24" t="str">
        <f>IF(H5="","",VLOOKUP(H5,'[1]Procedimientos Publicar'!$C$6:$E$85,3,FALSE))</f>
        <v>SECRETARIA GENERAL</v>
      </c>
      <c r="P5" s="24" t="s">
        <v>89</v>
      </c>
      <c r="Q5" s="23"/>
      <c r="R5" s="23"/>
      <c r="S5" s="29"/>
      <c r="T5" s="30">
        <v>1</v>
      </c>
      <c r="U5" s="23"/>
      <c r="V5" s="31">
        <v>43831</v>
      </c>
      <c r="W5" s="31">
        <v>44196</v>
      </c>
      <c r="X5" s="32">
        <v>44620</v>
      </c>
      <c r="Y5" s="33">
        <v>44286</v>
      </c>
      <c r="Z5" s="34" t="s">
        <v>90</v>
      </c>
      <c r="AA5" s="23">
        <v>0.05</v>
      </c>
      <c r="AB5" s="35">
        <f>(IF(AA5="","",IF(OR($M5=0,$M5="",$Y5=""),"",AA5/$M5)))</f>
        <v>0.05</v>
      </c>
      <c r="AC5" s="36">
        <f>(IF(OR($T5="",AB5=""),"",IF(OR($T5=0,AB5=0),0,IF((AB5*100%)/$T5&gt;100%,100%,(AB5*100%)/$T5))))</f>
        <v>0.05</v>
      </c>
      <c r="AD5" s="15" t="str">
        <f t="shared" ref="AD5:AD30" si="0">IF(AA5="","",IF(AC5&lt;100%, IF(AC5&lt;25%, "ALERTA","EN TERMINO"), IF(AC5=100%, "OK", "EN TERMINO")))</f>
        <v>ALERTA</v>
      </c>
      <c r="AE5" s="16" t="s">
        <v>91</v>
      </c>
      <c r="AF5" s="18"/>
      <c r="AG5" s="17" t="str">
        <f>IF(AC5=100%,IF(AC5&gt;0.1%,"CUMPLIDA","PENDIENTE"),IF(AC5&lt;0%,"INCUMPLIDA","PENDIENTE"))</f>
        <v>PENDIENTE</v>
      </c>
      <c r="AH5" s="20" t="s">
        <v>92</v>
      </c>
      <c r="AI5" s="37" t="s">
        <v>93</v>
      </c>
      <c r="AJ5" s="16">
        <v>0.05</v>
      </c>
      <c r="AK5" s="21">
        <f>(IF(AJ5="","",IF(OR($M5=0,$M5="",AH5=""),"",AJ5/$M5)))</f>
        <v>0.05</v>
      </c>
      <c r="AL5" s="38">
        <f t="shared" ref="AL5:AL12" si="1">(IF(OR($T5="",AK5=""),"",IF(OR($T5=0,AK5=0),0,IF((AK5*100%)/$T5&gt;100%,100%,(AK5*100%)/$T5))))</f>
        <v>0.05</v>
      </c>
      <c r="AM5" s="15" t="str">
        <f t="shared" ref="AM5:AM12" si="2">IF(AJ5="","",IF(AL5&lt;100%, IF(AL5&lt;50%, "ALERTA","EN TERMINO"), IF(AL5=100%, "OK", "EN TERMINO")))</f>
        <v>ALERTA</v>
      </c>
      <c r="AN5" s="39" t="s">
        <v>90</v>
      </c>
      <c r="AO5" s="18" t="s">
        <v>94</v>
      </c>
      <c r="AP5" s="17" t="str">
        <f>IF(AL5=100%,IF(AL5&gt;50%,"CUMPLIDA","PENDIENTE"),IF(AL5&lt;40%,"ATENCIÓN","PENDIENTE"))</f>
        <v>ATENCIÓN</v>
      </c>
      <c r="AQ5" s="40"/>
      <c r="AR5" s="16"/>
      <c r="AS5" s="18"/>
      <c r="AT5" s="41" t="str">
        <f>(IF(AS5="","",IF(OR($M5=0,$M5="",AQ5=""),"",AS5/$M5)))</f>
        <v/>
      </c>
      <c r="AU5" s="42" t="str">
        <f>(IF(OR($T5="",AT5=""),"",IF(OR($T5=0,AT5=0),0,IF((AT5*100%)/$T5&gt;100%,100%,(AT5*100%)/$T5))))</f>
        <v/>
      </c>
      <c r="AV5" s="15" t="str">
        <f>IF(AS5="","",IF(AU5&lt;100%, IF(AU5&lt;75%, "ALERTA","EN TERMINO"), IF(AU5=100%, "OK", "EN TERMINO")))</f>
        <v/>
      </c>
      <c r="AW5" s="37"/>
      <c r="AX5" s="18"/>
      <c r="AY5" s="17" t="str">
        <f>IF(AU5=100%,IF(AU5&gt;75%,"CUMPLIDA","PENDIENTE"),IF(AU5&lt;75%,"INCUMPLIDA","PENDIENTE"))</f>
        <v>PENDIENTE</v>
      </c>
      <c r="AZ5" s="40"/>
      <c r="BA5" s="16"/>
      <c r="BB5" s="16"/>
      <c r="BC5" s="21" t="str">
        <f t="shared" ref="BC5:BC30" si="3">(IF(BB5="","",IF(OR($M5=0,$M5="",AZ5=""),"",BB5/$M5)))</f>
        <v/>
      </c>
      <c r="BD5" s="43" t="str">
        <f t="shared" ref="BD5:BD30" si="4">(IF(OR($T5="",BC5=""),"",IF(OR($T5=0,BC5=0),0,IF((BC5*100%)/$T5&gt;100%,100%,(BC5*100%)/$T5))))</f>
        <v/>
      </c>
      <c r="BE5" s="15" t="str">
        <f t="shared" ref="BE5:BE30" si="5">IF(BB5="","",IF(BD5&lt;100%, IF(BD5&lt;100%, "ALERTA","EN TERMINO"), IF(BD5=100%, "OK", "EN TERMINO")))</f>
        <v/>
      </c>
      <c r="BF5" s="81"/>
      <c r="BG5" s="17" t="str">
        <f t="shared" ref="BG5:BG30" si="6">IF(BD5=100%,IF(BD5&gt;25%,"CUMPLIDA","PENDIENTE"),IF(BD5&lt;25%,"INCUMPLIDA","PENDIENTE"))</f>
        <v>PENDIENTE</v>
      </c>
      <c r="BH5" s="18"/>
      <c r="BI5" s="18" t="str">
        <f t="shared" ref="BI5:BI11" si="7">IF(AG5="CUMPLIDA","CERRADO","ABIERTO")</f>
        <v>ABIERTO</v>
      </c>
      <c r="BJ5" s="18" t="str">
        <f t="shared" ref="BJ5:BJ29" si="8">IF(AG5="CUMPLIDA","CERRADO","ABIERTO")</f>
        <v>ABIERTO</v>
      </c>
    </row>
    <row r="6" spans="1:69" ht="35.1" customHeight="1">
      <c r="A6" s="23"/>
      <c r="B6" s="23"/>
      <c r="C6" s="24" t="s">
        <v>81</v>
      </c>
      <c r="D6" s="23"/>
      <c r="E6" s="97"/>
      <c r="F6" s="23"/>
      <c r="G6" s="23">
        <v>7</v>
      </c>
      <c r="H6" s="25" t="s">
        <v>83</v>
      </c>
      <c r="I6" s="26" t="s">
        <v>95</v>
      </c>
      <c r="J6" s="29" t="s">
        <v>96</v>
      </c>
      <c r="K6" s="27" t="s">
        <v>97</v>
      </c>
      <c r="L6" s="27" t="s">
        <v>98</v>
      </c>
      <c r="M6" s="28">
        <v>1</v>
      </c>
      <c r="N6" s="24" t="s">
        <v>88</v>
      </c>
      <c r="O6" s="24" t="str">
        <f>IF(H6="","",VLOOKUP(H6,'[1]Procedimientos Publicar'!$C$6:$E$85,3,FALSE))</f>
        <v>SECRETARIA GENERAL</v>
      </c>
      <c r="P6" s="24" t="s">
        <v>89</v>
      </c>
      <c r="Q6" s="23"/>
      <c r="R6" s="23"/>
      <c r="S6" s="29"/>
      <c r="T6" s="30">
        <v>1</v>
      </c>
      <c r="U6" s="23"/>
      <c r="V6" s="32">
        <v>44743</v>
      </c>
      <c r="W6" s="31">
        <v>44012</v>
      </c>
      <c r="X6" s="44">
        <v>45657</v>
      </c>
      <c r="Y6" s="33">
        <v>44286</v>
      </c>
      <c r="Z6" s="34" t="s">
        <v>99</v>
      </c>
      <c r="AA6" s="23">
        <v>0.01</v>
      </c>
      <c r="AB6" s="35">
        <f>(IF(AA6="","",IF(OR($M6=0,$M6="",$Y6=""),"",AA6/$M6)))</f>
        <v>0.01</v>
      </c>
      <c r="AC6" s="36">
        <f t="shared" ref="AC6:AC30" si="9">(IF(OR($T6="",AB6=""),"",IF(OR($T6=0,AB6=0),0,IF((AB6*100%)/$T6&gt;100%,100%,(AB6*100%)/$T6))))</f>
        <v>0.01</v>
      </c>
      <c r="AD6" s="15" t="str">
        <f t="shared" si="0"/>
        <v>ALERTA</v>
      </c>
      <c r="AE6" s="16" t="s">
        <v>100</v>
      </c>
      <c r="AF6" s="18"/>
      <c r="AG6" s="17" t="str">
        <f>IF(AC6=100%,IF(AC6&gt;0.1%,"CUMPLIDA","PENDIENTE"),IF(AC6&lt;0%,"INCUMPLIDA","PENDIENTE"))</f>
        <v>PENDIENTE</v>
      </c>
      <c r="AH6" s="20" t="s">
        <v>92</v>
      </c>
      <c r="AI6" s="37" t="s">
        <v>101</v>
      </c>
      <c r="AJ6" s="16">
        <v>0.05</v>
      </c>
      <c r="AK6" s="21">
        <f t="shared" ref="AK6:AK8" si="10">(IF(AJ6="","",IF(OR($M6=0,$M6="",AH6=""),"",AJ6/$M6)))</f>
        <v>0.05</v>
      </c>
      <c r="AL6" s="38">
        <f t="shared" si="1"/>
        <v>0.05</v>
      </c>
      <c r="AM6" s="15" t="str">
        <f t="shared" si="2"/>
        <v>ALERTA</v>
      </c>
      <c r="AN6" s="39" t="s">
        <v>99</v>
      </c>
      <c r="AO6" s="18" t="s">
        <v>94</v>
      </c>
      <c r="AP6" s="17" t="str">
        <f t="shared" ref="AP6:AP8" si="11">IF(AL6=100%,IF(AL6&gt;50%,"CUMPLIDA","PENDIENTE"),IF(AL6&lt;40%,"ATENCIÓN","PENDIENTE"))</f>
        <v>ATENCIÓN</v>
      </c>
      <c r="AQ6" s="40"/>
      <c r="AR6" s="16"/>
      <c r="AS6" s="18"/>
      <c r="AT6" s="41" t="str">
        <f>(IF(AS6="","",IF(OR($M6=0,$M6="",AQ6=""),"",AS6/$M6)))</f>
        <v/>
      </c>
      <c r="AU6" s="42" t="str">
        <f>(IF(OR($T6="",AT6=""),"",IF(OR($T6=0,AT6=0),0,IF((AT6*100%)/$T6&gt;100%,100%,(AT6*100%)/$T6))))</f>
        <v/>
      </c>
      <c r="AV6" s="15" t="str">
        <f>IF(AS6="","",IF(AU6&lt;100%, IF(AU6&lt;75%, "ALERTA","EN TERMINO"), IF(AU6=100%, "OK", "EN TERMINO")))</f>
        <v/>
      </c>
      <c r="AW6" s="37"/>
      <c r="AX6" s="18"/>
      <c r="AY6" s="17" t="str">
        <f>IF(AU6=100%,IF(AU6&gt;75%,"CUMPLIDA","PENDIENTE"),IF(AU6&lt;75%,"INCUMPLIDA","PENDIENTE"))</f>
        <v>PENDIENTE</v>
      </c>
      <c r="AZ6" s="40"/>
      <c r="BA6" s="16"/>
      <c r="BB6" s="16"/>
      <c r="BC6" s="21" t="str">
        <f t="shared" si="3"/>
        <v/>
      </c>
      <c r="BD6" s="43" t="str">
        <f t="shared" si="4"/>
        <v/>
      </c>
      <c r="BE6" s="15" t="str">
        <f t="shared" si="5"/>
        <v/>
      </c>
      <c r="BF6" s="81"/>
      <c r="BG6" s="17" t="str">
        <f t="shared" si="6"/>
        <v>PENDIENTE</v>
      </c>
      <c r="BH6" s="18"/>
      <c r="BI6" s="18" t="str">
        <f t="shared" si="7"/>
        <v>ABIERTO</v>
      </c>
      <c r="BJ6" s="18" t="str">
        <f t="shared" si="8"/>
        <v>ABIERTO</v>
      </c>
    </row>
    <row r="7" spans="1:69" ht="35.1" customHeight="1">
      <c r="A7" s="23"/>
      <c r="B7" s="23"/>
      <c r="C7" s="24" t="s">
        <v>81</v>
      </c>
      <c r="D7" s="23"/>
      <c r="E7" s="97"/>
      <c r="F7" s="23"/>
      <c r="G7" s="23">
        <v>10</v>
      </c>
      <c r="H7" s="25" t="s">
        <v>83</v>
      </c>
      <c r="I7" s="45" t="s">
        <v>102</v>
      </c>
      <c r="J7" s="46"/>
      <c r="K7" s="27"/>
      <c r="L7" s="27"/>
      <c r="M7" s="28">
        <v>1</v>
      </c>
      <c r="N7" s="24" t="s">
        <v>88</v>
      </c>
      <c r="O7" s="24" t="str">
        <f>IF(H7="","",VLOOKUP(H7,'[1]Procedimientos Publicar'!$C$6:$E$85,3,FALSE))</f>
        <v>SECRETARIA GENERAL</v>
      </c>
      <c r="P7" s="24" t="s">
        <v>89</v>
      </c>
      <c r="Q7" s="23"/>
      <c r="R7" s="23"/>
      <c r="S7" s="29"/>
      <c r="T7" s="30">
        <v>1</v>
      </c>
      <c r="U7" s="23"/>
      <c r="V7" s="32">
        <v>45658</v>
      </c>
      <c r="W7" s="31"/>
      <c r="X7" s="32">
        <v>45868</v>
      </c>
      <c r="Y7" s="33">
        <v>44286</v>
      </c>
      <c r="Z7" s="47" t="s">
        <v>103</v>
      </c>
      <c r="AA7" s="23">
        <v>0.01</v>
      </c>
      <c r="AB7" s="35">
        <f>(IF(AA7="","",IF(OR($M7=0,$M7="",$Y7=""),"",AA7/$M7)))</f>
        <v>0.01</v>
      </c>
      <c r="AC7" s="36">
        <f t="shared" si="9"/>
        <v>0.01</v>
      </c>
      <c r="AD7" s="15" t="str">
        <f t="shared" si="0"/>
        <v>ALERTA</v>
      </c>
      <c r="AE7" s="16" t="s">
        <v>104</v>
      </c>
      <c r="AF7" s="18"/>
      <c r="AG7" s="17" t="str">
        <f>IF(AC7=100%,IF(AC7&gt;0.1%,"CUMPLIDA","PENDIENTE"),IF(AC7&lt;0%,"INCUMPLIDA","PENDIENTE"))</f>
        <v>PENDIENTE</v>
      </c>
      <c r="AH7" s="20" t="s">
        <v>92</v>
      </c>
      <c r="AI7" s="48" t="s">
        <v>103</v>
      </c>
      <c r="AJ7" s="16">
        <v>0.05</v>
      </c>
      <c r="AK7" s="21">
        <f t="shared" si="10"/>
        <v>0.05</v>
      </c>
      <c r="AL7" s="38">
        <f t="shared" si="1"/>
        <v>0.05</v>
      </c>
      <c r="AM7" s="15" t="str">
        <f t="shared" si="2"/>
        <v>ALERTA</v>
      </c>
      <c r="AN7" s="16" t="s">
        <v>105</v>
      </c>
      <c r="AO7" s="18" t="s">
        <v>94</v>
      </c>
      <c r="AP7" s="17" t="str">
        <f t="shared" si="11"/>
        <v>ATENCIÓN</v>
      </c>
      <c r="AQ7" s="40"/>
      <c r="AR7" s="16"/>
      <c r="AS7" s="18"/>
      <c r="AT7" s="41" t="str">
        <f>(IF(AS7="","",IF(OR($M7=0,$M7="",AQ7=""),"",AS7/$M7)))</f>
        <v/>
      </c>
      <c r="AU7" s="42" t="str">
        <f>(IF(OR($T7="",AT7=""),"",IF(OR($T7=0,AT7=0),0,IF((AT7*100%)/$T7&gt;100%,100%,(AT7*100%)/$T7))))</f>
        <v/>
      </c>
      <c r="AV7" s="15" t="str">
        <f>IF(AS7="","",IF(AU7&lt;100%, IF(AU7&lt;75%, "ALERTA","EN TERMINO"), IF(AU7=100%, "OK", "EN TERMINO")))</f>
        <v/>
      </c>
      <c r="AW7" s="37"/>
      <c r="AX7" s="18"/>
      <c r="AY7" s="17" t="str">
        <f>IF(AU7=100%,IF(AU7&gt;75%,"CUMPLIDA","PENDIENTE"),IF(AU7&lt;75%,"INCUMPLIDA","PENDIENTE"))</f>
        <v>PENDIENTE</v>
      </c>
      <c r="AZ7" s="40"/>
      <c r="BA7" s="16"/>
      <c r="BB7" s="16"/>
      <c r="BC7" s="21" t="str">
        <f t="shared" si="3"/>
        <v/>
      </c>
      <c r="BD7" s="43" t="str">
        <f t="shared" si="4"/>
        <v/>
      </c>
      <c r="BE7" s="15" t="str">
        <f t="shared" si="5"/>
        <v/>
      </c>
      <c r="BF7" s="81"/>
      <c r="BG7" s="17" t="str">
        <f t="shared" si="6"/>
        <v>PENDIENTE</v>
      </c>
      <c r="BH7" s="18"/>
      <c r="BI7" s="18" t="str">
        <f t="shared" si="7"/>
        <v>ABIERTO</v>
      </c>
      <c r="BJ7" s="18" t="str">
        <f t="shared" si="8"/>
        <v>ABIERTO</v>
      </c>
    </row>
    <row r="8" spans="1:69" ht="35.1" customHeight="1">
      <c r="A8" s="23"/>
      <c r="B8" s="23"/>
      <c r="C8" s="24" t="s">
        <v>81</v>
      </c>
      <c r="D8" s="23"/>
      <c r="E8" s="97"/>
      <c r="F8" s="23"/>
      <c r="G8" s="23">
        <v>11</v>
      </c>
      <c r="H8" s="25" t="s">
        <v>83</v>
      </c>
      <c r="I8" s="45" t="s">
        <v>106</v>
      </c>
      <c r="J8" s="46"/>
      <c r="K8" s="27"/>
      <c r="L8" s="27"/>
      <c r="M8" s="28">
        <v>1</v>
      </c>
      <c r="N8" s="24" t="s">
        <v>88</v>
      </c>
      <c r="O8" s="24" t="str">
        <f>IF(H8="","",VLOOKUP(H8,'[1]Procedimientos Publicar'!$C$6:$E$85,3,FALSE))</f>
        <v>SECRETARIA GENERAL</v>
      </c>
      <c r="P8" s="24" t="s">
        <v>89</v>
      </c>
      <c r="Q8" s="23"/>
      <c r="R8" s="23"/>
      <c r="S8" s="29"/>
      <c r="T8" s="30">
        <v>1</v>
      </c>
      <c r="U8" s="23"/>
      <c r="V8" s="49">
        <v>45870</v>
      </c>
      <c r="W8" s="31"/>
      <c r="X8" s="44">
        <v>45899</v>
      </c>
      <c r="Y8" s="33">
        <v>44286</v>
      </c>
      <c r="Z8" s="50" t="s">
        <v>107</v>
      </c>
      <c r="AA8" s="23">
        <v>0.01</v>
      </c>
      <c r="AB8" s="35">
        <f>(IF(AA8="","",IF(OR($M8=0,$M8="",$Y8=""),"",AA8/$M8)))</f>
        <v>0.01</v>
      </c>
      <c r="AC8" s="36">
        <f t="shared" si="9"/>
        <v>0.01</v>
      </c>
      <c r="AD8" s="15" t="str">
        <f t="shared" si="0"/>
        <v>ALERTA</v>
      </c>
      <c r="AE8" s="16" t="s">
        <v>108</v>
      </c>
      <c r="AF8" s="18"/>
      <c r="AG8" s="17" t="str">
        <f>IF(AC8=100%,IF(AC8&gt;0.1%,"CUMPLIDA","PENDIENTE"),IF(AC8&lt;0%,"INCUMPLIDA","PENDIENTE"))</f>
        <v>PENDIENTE</v>
      </c>
      <c r="AH8" s="20" t="s">
        <v>92</v>
      </c>
      <c r="AI8" s="51" t="s">
        <v>109</v>
      </c>
      <c r="AJ8" s="16">
        <v>0.05</v>
      </c>
      <c r="AK8" s="21">
        <f t="shared" si="10"/>
        <v>0.05</v>
      </c>
      <c r="AL8" s="38">
        <f t="shared" si="1"/>
        <v>0.05</v>
      </c>
      <c r="AM8" s="15" t="str">
        <f t="shared" si="2"/>
        <v>ALERTA</v>
      </c>
      <c r="AN8" s="37" t="s">
        <v>110</v>
      </c>
      <c r="AO8" s="18" t="s">
        <v>94</v>
      </c>
      <c r="AP8" s="17" t="str">
        <f t="shared" si="11"/>
        <v>ATENCIÓN</v>
      </c>
      <c r="AQ8" s="40"/>
      <c r="AR8" s="16"/>
      <c r="AS8" s="18"/>
      <c r="AT8" s="41" t="str">
        <f>(IF(AS8="","",IF(OR($M8=0,$M8="",AQ8=""),"",AS8/$M8)))</f>
        <v/>
      </c>
      <c r="AU8" s="42" t="str">
        <f>(IF(OR($T8="",AT8=""),"",IF(OR($T8=0,AT8=0),0,IF((AT8*100%)/$T8&gt;100%,100%,(AT8*100%)/$T8))))</f>
        <v/>
      </c>
      <c r="AV8" s="15" t="str">
        <f>IF(AS8="","",IF(AU8&lt;100%, IF(AU8&lt;75%, "ALERTA","EN TERMINO"), IF(AU8=100%, "OK", "EN TERMINO")))</f>
        <v/>
      </c>
      <c r="AW8" s="37"/>
      <c r="AX8" s="18"/>
      <c r="AY8" s="17" t="str">
        <f>IF(AU8=100%,IF(AU8&gt;75%,"CUMPLIDA","PENDIENTE"),IF(AU8&lt;75%,"INCUMPLIDA","PENDIENTE"))</f>
        <v>PENDIENTE</v>
      </c>
      <c r="AZ8" s="40"/>
      <c r="BA8" s="16"/>
      <c r="BB8" s="16"/>
      <c r="BC8" s="21" t="str">
        <f t="shared" si="3"/>
        <v/>
      </c>
      <c r="BD8" s="43" t="str">
        <f t="shared" si="4"/>
        <v/>
      </c>
      <c r="BE8" s="15" t="str">
        <f t="shared" si="5"/>
        <v/>
      </c>
      <c r="BF8" s="81"/>
      <c r="BG8" s="17" t="str">
        <f t="shared" si="6"/>
        <v>PENDIENTE</v>
      </c>
      <c r="BH8" s="18"/>
      <c r="BI8" s="18" t="str">
        <f t="shared" si="7"/>
        <v>ABIERTO</v>
      </c>
      <c r="BJ8" s="18" t="str">
        <f t="shared" si="8"/>
        <v>ABIERTO</v>
      </c>
    </row>
    <row r="9" spans="1:69" ht="35.1" customHeight="1">
      <c r="A9" s="55"/>
      <c r="B9" s="55"/>
      <c r="C9" s="56" t="s">
        <v>81</v>
      </c>
      <c r="D9" s="57"/>
      <c r="E9" s="82" t="s">
        <v>111</v>
      </c>
      <c r="F9" s="58">
        <v>44130</v>
      </c>
      <c r="G9" s="57">
        <v>1</v>
      </c>
      <c r="H9" s="59" t="s">
        <v>83</v>
      </c>
      <c r="I9" s="60" t="s">
        <v>112</v>
      </c>
      <c r="J9" s="56" t="s">
        <v>113</v>
      </c>
      <c r="K9" s="56" t="s">
        <v>114</v>
      </c>
      <c r="L9" s="56" t="s">
        <v>115</v>
      </c>
      <c r="M9" s="28">
        <v>1</v>
      </c>
      <c r="N9" s="56" t="s">
        <v>88</v>
      </c>
      <c r="O9" s="56" t="str">
        <f>IF(H9="","",VLOOKUP(H9,'[1]Procedimientos Publicar'!$C$6:$E$85,3,FALSE))</f>
        <v>SECRETARIA GENERAL</v>
      </c>
      <c r="P9" s="61" t="s">
        <v>89</v>
      </c>
      <c r="Q9" s="62"/>
      <c r="R9" s="62"/>
      <c r="S9" s="62"/>
      <c r="T9" s="63">
        <v>1</v>
      </c>
      <c r="U9" s="57"/>
      <c r="V9" s="31">
        <v>44235</v>
      </c>
      <c r="W9" s="31">
        <v>44600</v>
      </c>
      <c r="X9" s="64"/>
      <c r="Y9" s="58">
        <v>44286</v>
      </c>
      <c r="Z9" s="65" t="s">
        <v>116</v>
      </c>
      <c r="AA9" s="66">
        <v>0.4</v>
      </c>
      <c r="AB9" s="67">
        <f t="shared" ref="AB9:AB30" si="12">(IF(AA9="","",IF(OR($M9=0,$M9="",$Y9=""),"",AA9/$M9)))</f>
        <v>0.4</v>
      </c>
      <c r="AC9" s="68">
        <f t="shared" si="9"/>
        <v>0.4</v>
      </c>
      <c r="AD9" s="15" t="str">
        <f t="shared" si="0"/>
        <v>EN TERMINO</v>
      </c>
      <c r="AE9" s="69" t="s">
        <v>117</v>
      </c>
      <c r="AF9" s="1"/>
      <c r="AG9" s="17" t="str">
        <f>IF(AC9=100%,IF(AC9&gt;25%,"CUMPLIDA","PENDIENTE"),IF(AC9&lt;25%,"INCUMPLIDA","PENDIENTE"))</f>
        <v>PENDIENTE</v>
      </c>
      <c r="AH9" s="20" t="s">
        <v>92</v>
      </c>
      <c r="AI9" s="70" t="s">
        <v>118</v>
      </c>
      <c r="AJ9" s="16">
        <v>0.4</v>
      </c>
      <c r="AK9" s="21">
        <f t="shared" ref="AK9:AK12" si="13">(IF(AJ9="","",IF(OR($M9=0,$M9="",AH9=""),"",AJ9/$M9)))</f>
        <v>0.4</v>
      </c>
      <c r="AL9" s="38">
        <f t="shared" si="1"/>
        <v>0.4</v>
      </c>
      <c r="AM9" s="15" t="str">
        <f t="shared" si="2"/>
        <v>ALERTA</v>
      </c>
      <c r="AN9" s="71" t="s">
        <v>119</v>
      </c>
      <c r="AO9" s="18" t="s">
        <v>94</v>
      </c>
      <c r="AP9" s="17" t="str">
        <f t="shared" ref="AP9:AP12" si="14">IF(AL9=100%,IF(AL9&gt;50%,"CUMPLIDA","PENDIENTE"),IF(AL9&lt;40%,"ATENCIÓN","PENDIENTE"))</f>
        <v>PENDIENTE</v>
      </c>
      <c r="AQ9" s="40"/>
      <c r="AR9" s="16"/>
      <c r="AS9" s="18"/>
      <c r="AT9" s="41" t="str">
        <f>(IF(AS9="","",IF(OR($M9=0,$M9="",AQ9=""),"",AS9/$M9)))</f>
        <v/>
      </c>
      <c r="AU9" s="42" t="str">
        <f>(IF(OR($T9="",AT9=""),"",IF(OR($T9=0,AT9=0),0,IF((AT9*100%)/$T9&gt;100%,100%,(AT9*100%)/$T9))))</f>
        <v/>
      </c>
      <c r="AV9" s="15" t="str">
        <f>IF(AS9="","",IF(AU9&lt;100%, IF(AU9&lt;75%, "ALERTA","EN TERMINO"), IF(AU9=100%, "OK", "EN TERMINO")))</f>
        <v/>
      </c>
      <c r="AW9" s="37"/>
      <c r="AX9" s="18"/>
      <c r="AY9" s="17" t="str">
        <f>IF(AU9=100%,IF(AU9&gt;75%,"CUMPLIDA","PENDIENTE"),IF(AU9&lt;75%,"INCUMPLIDA","PENDIENTE"))</f>
        <v>PENDIENTE</v>
      </c>
      <c r="AZ9" s="40"/>
      <c r="BA9" s="16"/>
      <c r="BB9" s="16"/>
      <c r="BC9" s="21" t="str">
        <f t="shared" si="3"/>
        <v/>
      </c>
      <c r="BD9" s="43" t="str">
        <f t="shared" si="4"/>
        <v/>
      </c>
      <c r="BE9" s="15" t="str">
        <f t="shared" si="5"/>
        <v/>
      </c>
      <c r="BF9" s="81"/>
      <c r="BG9" s="17" t="str">
        <f t="shared" si="6"/>
        <v>PENDIENTE</v>
      </c>
      <c r="BH9" s="18"/>
      <c r="BI9" s="18" t="str">
        <f t="shared" si="7"/>
        <v>ABIERTO</v>
      </c>
      <c r="BJ9" s="18" t="str">
        <f t="shared" si="8"/>
        <v>ABIERTO</v>
      </c>
    </row>
    <row r="10" spans="1:69" ht="35.1" customHeight="1">
      <c r="A10" s="55"/>
      <c r="B10" s="55"/>
      <c r="C10" s="56" t="s">
        <v>81</v>
      </c>
      <c r="D10" s="57"/>
      <c r="E10" s="83"/>
      <c r="F10" s="58">
        <v>44130</v>
      </c>
      <c r="G10" s="57">
        <v>2</v>
      </c>
      <c r="H10" s="59" t="s">
        <v>83</v>
      </c>
      <c r="I10" s="60" t="s">
        <v>120</v>
      </c>
      <c r="J10" s="56" t="s">
        <v>121</v>
      </c>
      <c r="K10" s="56" t="s">
        <v>122</v>
      </c>
      <c r="L10" s="56" t="s">
        <v>115</v>
      </c>
      <c r="M10" s="28">
        <v>1</v>
      </c>
      <c r="N10" s="56" t="s">
        <v>88</v>
      </c>
      <c r="O10" s="56" t="str">
        <f>IF(H10="","",VLOOKUP(H10,'[1]Procedimientos Publicar'!$C$6:$E$85,3,FALSE))</f>
        <v>SECRETARIA GENERAL</v>
      </c>
      <c r="P10" s="61" t="s">
        <v>89</v>
      </c>
      <c r="Q10" s="62"/>
      <c r="R10" s="62"/>
      <c r="S10" s="62"/>
      <c r="T10" s="63">
        <v>1</v>
      </c>
      <c r="U10" s="57"/>
      <c r="V10" s="31">
        <v>44235</v>
      </c>
      <c r="W10" s="31">
        <v>44600</v>
      </c>
      <c r="X10" s="64"/>
      <c r="Y10" s="58">
        <v>44286</v>
      </c>
      <c r="Z10" s="65" t="s">
        <v>123</v>
      </c>
      <c r="AA10" s="66">
        <v>0.25</v>
      </c>
      <c r="AB10" s="67">
        <f t="shared" si="12"/>
        <v>0.25</v>
      </c>
      <c r="AC10" s="68">
        <f t="shared" si="9"/>
        <v>0.25</v>
      </c>
      <c r="AD10" s="15" t="str">
        <f t="shared" si="0"/>
        <v>EN TERMINO</v>
      </c>
      <c r="AE10" s="69" t="s">
        <v>117</v>
      </c>
      <c r="AF10" s="1"/>
      <c r="AG10" s="17" t="str">
        <f>IF(AC10=100%,IF(AC10&gt;25%,"CUMPLIDA","PENDIENTE"),IF(AC10&lt;25%,"INCUMPLIDA","PENDIENTE"))</f>
        <v>PENDIENTE</v>
      </c>
      <c r="AH10" s="20" t="s">
        <v>92</v>
      </c>
      <c r="AI10" s="72" t="s">
        <v>124</v>
      </c>
      <c r="AJ10" s="16">
        <v>0.25</v>
      </c>
      <c r="AK10" s="21">
        <f t="shared" si="13"/>
        <v>0.25</v>
      </c>
      <c r="AL10" s="38">
        <f t="shared" si="1"/>
        <v>0.25</v>
      </c>
      <c r="AM10" s="15" t="str">
        <f t="shared" si="2"/>
        <v>ALERTA</v>
      </c>
      <c r="AN10" s="71" t="s">
        <v>125</v>
      </c>
      <c r="AO10" s="18" t="s">
        <v>94</v>
      </c>
      <c r="AP10" s="17" t="str">
        <f t="shared" si="14"/>
        <v>ATENCIÓN</v>
      </c>
      <c r="AQ10" s="40"/>
      <c r="AR10" s="16"/>
      <c r="AS10" s="18"/>
      <c r="AT10" s="41" t="str">
        <f>(IF(AS10="","",IF(OR($M10=0,$M10="",AQ10=""),"",AS10/$M10)))</f>
        <v/>
      </c>
      <c r="AU10" s="42" t="str">
        <f>(IF(OR($T10="",AT10=""),"",IF(OR($T10=0,AT10=0),0,IF((AT10*100%)/$T10&gt;100%,100%,(AT10*100%)/$T10))))</f>
        <v/>
      </c>
      <c r="AV10" s="15" t="str">
        <f>IF(AS10="","",IF(AU10&lt;100%, IF(AU10&lt;75%, "ALERTA","EN TERMINO"), IF(AU10=100%, "OK", "EN TERMINO")))</f>
        <v/>
      </c>
      <c r="AW10" s="37"/>
      <c r="AX10" s="18"/>
      <c r="AY10" s="17" t="str">
        <f>IF(AU10=100%,IF(AU10&gt;75%,"CUMPLIDA","PENDIENTE"),IF(AU10&lt;75%,"INCUMPLIDA","PENDIENTE"))</f>
        <v>PENDIENTE</v>
      </c>
      <c r="AZ10" s="40"/>
      <c r="BA10" s="16"/>
      <c r="BB10" s="16"/>
      <c r="BC10" s="21" t="str">
        <f t="shared" si="3"/>
        <v/>
      </c>
      <c r="BD10" s="43" t="str">
        <f t="shared" si="4"/>
        <v/>
      </c>
      <c r="BE10" s="15" t="str">
        <f t="shared" si="5"/>
        <v/>
      </c>
      <c r="BF10" s="81"/>
      <c r="BG10" s="17" t="str">
        <f t="shared" si="6"/>
        <v>PENDIENTE</v>
      </c>
      <c r="BH10" s="18"/>
      <c r="BI10" s="18" t="str">
        <f t="shared" si="7"/>
        <v>ABIERTO</v>
      </c>
      <c r="BJ10" s="18" t="str">
        <f t="shared" si="8"/>
        <v>ABIERTO</v>
      </c>
    </row>
    <row r="11" spans="1:69" ht="35.1" customHeight="1">
      <c r="A11" s="55"/>
      <c r="B11" s="55"/>
      <c r="C11" s="56" t="s">
        <v>81</v>
      </c>
      <c r="D11" s="57"/>
      <c r="E11" s="83"/>
      <c r="F11" s="58">
        <v>44130</v>
      </c>
      <c r="G11" s="57">
        <v>3</v>
      </c>
      <c r="H11" s="59" t="s">
        <v>83</v>
      </c>
      <c r="I11" s="73" t="s">
        <v>126</v>
      </c>
      <c r="J11" s="56" t="s">
        <v>127</v>
      </c>
      <c r="K11" s="56" t="s">
        <v>128</v>
      </c>
      <c r="L11" s="56" t="s">
        <v>129</v>
      </c>
      <c r="M11" s="28">
        <v>1</v>
      </c>
      <c r="N11" s="56" t="s">
        <v>88</v>
      </c>
      <c r="O11" s="56" t="str">
        <f>IF(H11="","",VLOOKUP(H11,'[1]Procedimientos Publicar'!$C$6:$E$85,3,FALSE))</f>
        <v>SECRETARIA GENERAL</v>
      </c>
      <c r="P11" s="61" t="s">
        <v>89</v>
      </c>
      <c r="Q11" s="62"/>
      <c r="R11" s="62"/>
      <c r="S11" s="62"/>
      <c r="T11" s="63">
        <v>1</v>
      </c>
      <c r="U11" s="57"/>
      <c r="V11" s="31">
        <v>44235</v>
      </c>
      <c r="W11" s="31">
        <v>44600</v>
      </c>
      <c r="X11" s="64"/>
      <c r="Y11" s="58">
        <v>44286</v>
      </c>
      <c r="Z11" s="65" t="s">
        <v>130</v>
      </c>
      <c r="AA11" s="66">
        <v>0.25</v>
      </c>
      <c r="AB11" s="67">
        <f t="shared" si="12"/>
        <v>0.25</v>
      </c>
      <c r="AC11" s="68">
        <f t="shared" si="9"/>
        <v>0.25</v>
      </c>
      <c r="AD11" s="15" t="str">
        <f t="shared" si="0"/>
        <v>EN TERMINO</v>
      </c>
      <c r="AE11" s="69" t="s">
        <v>117</v>
      </c>
      <c r="AF11" s="1"/>
      <c r="AG11" s="17" t="str">
        <f>IF(AC11=100%,IF(AC11&gt;25%,"CUMPLIDA","PENDIENTE"),IF(AC11&lt;25%,"INCUMPLIDA","PENDIENTE"))</f>
        <v>PENDIENTE</v>
      </c>
      <c r="AH11" s="20" t="s">
        <v>92</v>
      </c>
      <c r="AI11" s="74" t="s">
        <v>131</v>
      </c>
      <c r="AJ11" s="16">
        <v>0.25</v>
      </c>
      <c r="AK11" s="21">
        <f t="shared" si="13"/>
        <v>0.25</v>
      </c>
      <c r="AL11" s="38">
        <f t="shared" si="1"/>
        <v>0.25</v>
      </c>
      <c r="AM11" s="15" t="str">
        <f t="shared" si="2"/>
        <v>ALERTA</v>
      </c>
      <c r="AN11" s="74" t="s">
        <v>132</v>
      </c>
      <c r="AO11" s="18" t="s">
        <v>94</v>
      </c>
      <c r="AP11" s="17" t="str">
        <f t="shared" si="14"/>
        <v>ATENCIÓN</v>
      </c>
      <c r="AQ11" s="40"/>
      <c r="AR11" s="16"/>
      <c r="AS11" s="18"/>
      <c r="AT11" s="41" t="str">
        <f>(IF(AS11="","",IF(OR($M11=0,$M11="",AQ11=""),"",AS11/$M11)))</f>
        <v/>
      </c>
      <c r="AU11" s="42" t="str">
        <f>(IF(OR($T11="",AT11=""),"",IF(OR($T11=0,AT11=0),0,IF((AT11*100%)/$T11&gt;100%,100%,(AT11*100%)/$T11))))</f>
        <v/>
      </c>
      <c r="AV11" s="15" t="str">
        <f>IF(AS11="","",IF(AU11&lt;100%, IF(AU11&lt;75%, "ALERTA","EN TERMINO"), IF(AU11=100%, "OK", "EN TERMINO")))</f>
        <v/>
      </c>
      <c r="AW11" s="37"/>
      <c r="AX11" s="18"/>
      <c r="AY11" s="17" t="str">
        <f>IF(AU11=100%,IF(AU11&gt;75%,"CUMPLIDA","PENDIENTE"),IF(AU11&lt;75%,"INCUMPLIDA","PENDIENTE"))</f>
        <v>PENDIENTE</v>
      </c>
      <c r="AZ11" s="40"/>
      <c r="BA11" s="16"/>
      <c r="BB11" s="16"/>
      <c r="BC11" s="21" t="str">
        <f t="shared" si="3"/>
        <v/>
      </c>
      <c r="BD11" s="43" t="str">
        <f t="shared" si="4"/>
        <v/>
      </c>
      <c r="BE11" s="15" t="str">
        <f t="shared" si="5"/>
        <v/>
      </c>
      <c r="BF11" s="81"/>
      <c r="BG11" s="17" t="str">
        <f t="shared" si="6"/>
        <v>PENDIENTE</v>
      </c>
      <c r="BH11" s="18"/>
      <c r="BI11" s="18" t="str">
        <f t="shared" si="7"/>
        <v>ABIERTO</v>
      </c>
      <c r="BJ11" s="18" t="str">
        <f t="shared" si="8"/>
        <v>ABIERTO</v>
      </c>
    </row>
    <row r="12" spans="1:69" ht="35.1" customHeight="1">
      <c r="A12" s="55"/>
      <c r="B12" s="55"/>
      <c r="C12" s="56" t="s">
        <v>81</v>
      </c>
      <c r="D12" s="57"/>
      <c r="E12" s="83"/>
      <c r="F12" s="58">
        <v>44130</v>
      </c>
      <c r="G12" s="57">
        <v>4</v>
      </c>
      <c r="H12" s="59" t="s">
        <v>83</v>
      </c>
      <c r="I12" s="75" t="s">
        <v>133</v>
      </c>
      <c r="J12" s="56" t="s">
        <v>134</v>
      </c>
      <c r="K12" s="76" t="s">
        <v>135</v>
      </c>
      <c r="L12" s="56" t="s">
        <v>136</v>
      </c>
      <c r="M12" s="28">
        <v>1</v>
      </c>
      <c r="N12" s="56" t="s">
        <v>88</v>
      </c>
      <c r="O12" s="56" t="str">
        <f>IF(H12="","",VLOOKUP(H12,'[1]Procedimientos Publicar'!$C$6:$E$85,3,FALSE))</f>
        <v>SECRETARIA GENERAL</v>
      </c>
      <c r="P12" s="61" t="s">
        <v>89</v>
      </c>
      <c r="Q12" s="62"/>
      <c r="R12" s="62"/>
      <c r="S12" s="62"/>
      <c r="T12" s="63">
        <v>1</v>
      </c>
      <c r="U12" s="57"/>
      <c r="V12" s="31">
        <v>44235</v>
      </c>
      <c r="W12" s="31">
        <v>44600</v>
      </c>
      <c r="X12" s="64"/>
      <c r="Y12" s="58">
        <v>44286</v>
      </c>
      <c r="Z12" s="65" t="s">
        <v>137</v>
      </c>
      <c r="AA12" s="66">
        <v>0.01</v>
      </c>
      <c r="AB12" s="67">
        <f t="shared" si="12"/>
        <v>0.01</v>
      </c>
      <c r="AC12" s="68">
        <f t="shared" si="9"/>
        <v>0.01</v>
      </c>
      <c r="AD12" s="15" t="str">
        <f t="shared" si="0"/>
        <v>ALERTA</v>
      </c>
      <c r="AE12" s="16" t="s">
        <v>138</v>
      </c>
      <c r="AF12" s="1"/>
      <c r="AG12" s="17" t="str">
        <f>IF(AC12=100%,IF(AC12&gt;0.01%,"CUMPLIDA","PENDIENTE"),IF(AC12&lt;0%,"INCUMPLIDA","PENDIENTE"))</f>
        <v>PENDIENTE</v>
      </c>
      <c r="AH12" s="20" t="s">
        <v>92</v>
      </c>
      <c r="AI12" s="74" t="s">
        <v>139</v>
      </c>
      <c r="AJ12" s="16">
        <v>0.5</v>
      </c>
      <c r="AK12" s="21">
        <f t="shared" si="13"/>
        <v>0.5</v>
      </c>
      <c r="AL12" s="38">
        <f t="shared" si="1"/>
        <v>0.5</v>
      </c>
      <c r="AM12" s="15" t="str">
        <f t="shared" si="2"/>
        <v>EN TERMINO</v>
      </c>
      <c r="AN12" s="74" t="s">
        <v>140</v>
      </c>
      <c r="AO12" s="18" t="s">
        <v>94</v>
      </c>
      <c r="AP12" s="17" t="str">
        <f t="shared" si="14"/>
        <v>PENDIENTE</v>
      </c>
      <c r="AQ12" s="40"/>
      <c r="AR12" s="16"/>
      <c r="AS12" s="18"/>
      <c r="AT12" s="41" t="str">
        <f>(IF(AS12="","",IF(OR($M12=0,$M12="",AQ12=""),"",AS12/$M12)))</f>
        <v/>
      </c>
      <c r="AU12" s="42" t="str">
        <f>(IF(OR($T12="",AT12=""),"",IF(OR($T12=0,AT12=0),0,IF((AT12*100%)/$T12&gt;100%,100%,(AT12*100%)/$T12))))</f>
        <v/>
      </c>
      <c r="AV12" s="15" t="str">
        <f>IF(AS12="","",IF(AU12&lt;100%, IF(AU12&lt;75%, "ALERTA","EN TERMINO"), IF(AU12=100%, "OK", "EN TERMINO")))</f>
        <v/>
      </c>
      <c r="AW12" s="37"/>
      <c r="AX12" s="18"/>
      <c r="AY12" s="17" t="str">
        <f>IF(AU12=100%,IF(AU12&gt;75%,"CUMPLIDA","PENDIENTE"),IF(AU12&lt;75%,"INCUMPLIDA","PENDIENTE"))</f>
        <v>PENDIENTE</v>
      </c>
      <c r="AZ12" s="40"/>
      <c r="BA12" s="16"/>
      <c r="BB12" s="16"/>
      <c r="BC12" s="21" t="str">
        <f t="shared" si="3"/>
        <v/>
      </c>
      <c r="BD12" s="43" t="str">
        <f t="shared" si="4"/>
        <v/>
      </c>
      <c r="BE12" s="15" t="str">
        <f t="shared" si="5"/>
        <v/>
      </c>
      <c r="BF12" s="81"/>
      <c r="BG12" s="17" t="str">
        <f t="shared" si="6"/>
        <v>PENDIENTE</v>
      </c>
      <c r="BH12" s="18"/>
      <c r="BI12" s="18" t="str">
        <f>IF(AG12="CUMPLIDA","CERRADO","ABIERTO")</f>
        <v>ABIERTO</v>
      </c>
      <c r="BJ12" s="18" t="str">
        <f t="shared" si="8"/>
        <v>ABIERTO</v>
      </c>
    </row>
    <row r="13" spans="1:69" ht="35.1" customHeight="1">
      <c r="A13" s="55"/>
      <c r="B13" s="55"/>
      <c r="C13" s="56" t="s">
        <v>81</v>
      </c>
      <c r="D13" s="57"/>
      <c r="E13" s="83"/>
      <c r="F13" s="58">
        <v>44130</v>
      </c>
      <c r="G13" s="57">
        <v>5</v>
      </c>
      <c r="H13" s="59" t="s">
        <v>83</v>
      </c>
      <c r="I13" s="73" t="s">
        <v>141</v>
      </c>
      <c r="J13" s="56" t="s">
        <v>142</v>
      </c>
      <c r="K13" s="56" t="s">
        <v>143</v>
      </c>
      <c r="L13" s="56" t="s">
        <v>144</v>
      </c>
      <c r="M13" s="28">
        <v>1</v>
      </c>
      <c r="N13" s="56" t="s">
        <v>88</v>
      </c>
      <c r="O13" s="56" t="str">
        <f>IF(H13="","",VLOOKUP(H13,'[1]Procedimientos Publicar'!$C$6:$E$85,3,FALSE))</f>
        <v>SECRETARIA GENERAL</v>
      </c>
      <c r="P13" s="61" t="s">
        <v>89</v>
      </c>
      <c r="Q13" s="62"/>
      <c r="R13" s="62"/>
      <c r="S13" s="62"/>
      <c r="T13" s="63">
        <v>1</v>
      </c>
      <c r="U13" s="57"/>
      <c r="V13" s="31">
        <v>44235</v>
      </c>
      <c r="W13" s="31">
        <v>44600</v>
      </c>
      <c r="X13" s="64"/>
      <c r="Y13" s="58">
        <v>44286</v>
      </c>
      <c r="Z13" s="65" t="s">
        <v>145</v>
      </c>
      <c r="AA13" s="66">
        <v>1</v>
      </c>
      <c r="AB13" s="67">
        <f t="shared" si="12"/>
        <v>1</v>
      </c>
      <c r="AC13" s="68">
        <f t="shared" si="9"/>
        <v>1</v>
      </c>
      <c r="AD13" s="15" t="str">
        <f t="shared" si="0"/>
        <v>OK</v>
      </c>
      <c r="AE13" s="77" t="s">
        <v>117</v>
      </c>
      <c r="AF13" s="1"/>
      <c r="AG13" s="17" t="str">
        <f t="shared" ref="AG13:AG24" si="15">IF(AC13=100%,IF(AC13&gt;25%,"CUMPLIDA","PENDIENTE"),IF(AC13&lt;25%,"INCUMPLIDA","PENDIENTE"))</f>
        <v>CUMPLIDA</v>
      </c>
      <c r="AH13" s="52"/>
      <c r="AI13" s="52"/>
      <c r="AJ13" s="52"/>
      <c r="AK13" s="21" t="str">
        <f t="shared" ref="AK13:AK30" si="16">(IF(AJ13="","",IF(OR($M13=0,$M13="",AH13=""),"",AJ13/$M13)))</f>
        <v/>
      </c>
      <c r="AL13" s="38" t="str">
        <f t="shared" ref="AL13:AL30" si="17">(IF(OR($T13="",AK13=""),"",IF(OR($T13=0,AK13=0),0,IF((AK13*100%)/$T13&gt;100%,100%,(AK13*100%)/$T13))))</f>
        <v/>
      </c>
      <c r="AM13" s="15" t="str">
        <f t="shared" ref="AM13:AM30" si="18">IF(AJ13="","",IF(AL13&lt;100%, IF(AL13&lt;50%, "ALERTA","EN TERMINO"), IF(AL13=100%, "OK", "EN TERMINO")))</f>
        <v/>
      </c>
      <c r="AN13" s="52"/>
      <c r="AO13" s="52"/>
      <c r="AP13" s="17" t="str">
        <f t="shared" ref="AP13:AP24" si="19">IF(AL13=100%,IF(AL13&gt;50%,"CUMPLIDA","PENDIENTE"),IF(AL13&lt;50%,"INCUMPLIDA","PENDIENTE"))</f>
        <v>PENDIENTE</v>
      </c>
      <c r="AQ13" s="40"/>
      <c r="AR13" s="53"/>
      <c r="AS13" s="52"/>
      <c r="AT13" s="52"/>
      <c r="AU13" s="52"/>
      <c r="AV13" s="52"/>
      <c r="AW13" s="54"/>
      <c r="AX13" s="52"/>
      <c r="AY13" s="52"/>
      <c r="AZ13" s="40"/>
      <c r="BA13" s="16"/>
      <c r="BB13" s="52"/>
      <c r="BC13" s="21" t="str">
        <f t="shared" si="3"/>
        <v/>
      </c>
      <c r="BD13" s="43" t="str">
        <f t="shared" si="4"/>
        <v/>
      </c>
      <c r="BE13" s="15" t="str">
        <f t="shared" si="5"/>
        <v/>
      </c>
      <c r="BF13" s="16"/>
      <c r="BG13" s="17" t="str">
        <f t="shared" si="6"/>
        <v>PENDIENTE</v>
      </c>
      <c r="BH13" s="18"/>
      <c r="BI13" s="18" t="str">
        <f>IF(AG13="CUMPLIDA","CERRADO","ABIERTO")</f>
        <v>CERRADO</v>
      </c>
      <c r="BJ13" s="18" t="str">
        <f t="shared" si="8"/>
        <v>CERRADO</v>
      </c>
    </row>
    <row r="14" spans="1:69" ht="35.1" customHeight="1">
      <c r="A14" s="55"/>
      <c r="B14" s="55"/>
      <c r="C14" s="56" t="s">
        <v>81</v>
      </c>
      <c r="D14" s="57"/>
      <c r="E14" s="83"/>
      <c r="F14" s="58">
        <v>44130</v>
      </c>
      <c r="G14" s="57">
        <v>6</v>
      </c>
      <c r="H14" s="59" t="s">
        <v>83</v>
      </c>
      <c r="I14" s="73" t="s">
        <v>146</v>
      </c>
      <c r="J14" s="56" t="s">
        <v>147</v>
      </c>
      <c r="K14" s="56" t="s">
        <v>148</v>
      </c>
      <c r="L14" s="56" t="s">
        <v>149</v>
      </c>
      <c r="M14" s="28">
        <v>1</v>
      </c>
      <c r="N14" s="56" t="s">
        <v>88</v>
      </c>
      <c r="O14" s="56" t="str">
        <f>IF(H14="","",VLOOKUP(H14,'[1]Procedimientos Publicar'!$C$6:$E$85,3,FALSE))</f>
        <v>SECRETARIA GENERAL</v>
      </c>
      <c r="P14" s="56" t="s">
        <v>89</v>
      </c>
      <c r="Q14" s="62"/>
      <c r="R14" s="62"/>
      <c r="S14" s="62"/>
      <c r="T14" s="63">
        <v>1</v>
      </c>
      <c r="U14" s="57"/>
      <c r="V14" s="31">
        <v>44235</v>
      </c>
      <c r="W14" s="31">
        <v>44600</v>
      </c>
      <c r="X14" s="64"/>
      <c r="Y14" s="58">
        <v>44286</v>
      </c>
      <c r="Z14" s="65" t="s">
        <v>150</v>
      </c>
      <c r="AA14" s="66">
        <v>0.5</v>
      </c>
      <c r="AB14" s="67">
        <f t="shared" si="12"/>
        <v>0.5</v>
      </c>
      <c r="AC14" s="68">
        <f t="shared" si="9"/>
        <v>0.5</v>
      </c>
      <c r="AD14" s="15" t="str">
        <f t="shared" si="0"/>
        <v>EN TERMINO</v>
      </c>
      <c r="AE14" s="69" t="s">
        <v>117</v>
      </c>
      <c r="AF14" s="1"/>
      <c r="AG14" s="17" t="str">
        <f t="shared" si="15"/>
        <v>PENDIENTE</v>
      </c>
      <c r="AH14" s="20" t="s">
        <v>92</v>
      </c>
      <c r="AI14" s="74" t="s">
        <v>151</v>
      </c>
      <c r="AJ14" s="41">
        <v>0.25</v>
      </c>
      <c r="AK14" s="21">
        <f t="shared" si="16"/>
        <v>0.25</v>
      </c>
      <c r="AL14" s="38">
        <f t="shared" si="17"/>
        <v>0.25</v>
      </c>
      <c r="AM14" s="15" t="str">
        <f t="shared" si="18"/>
        <v>ALERTA</v>
      </c>
      <c r="AN14" s="74" t="s">
        <v>152</v>
      </c>
      <c r="AO14" s="18" t="s">
        <v>94</v>
      </c>
      <c r="AP14" s="17" t="str">
        <f t="shared" ref="AP14:AP18" si="20">IF(AL14=100%,IF(AL14&gt;50%,"CUMPLIDA","PENDIENTE"),IF(AL14&lt;40%,"ATENCIÓN","PENDIENTE"))</f>
        <v>ATENCIÓN</v>
      </c>
      <c r="AQ14" s="40"/>
      <c r="AR14" s="16"/>
      <c r="AS14" s="18"/>
      <c r="AT14" s="41" t="str">
        <f>(IF(AS14="","",IF(OR($M14=0,$M14="",AQ14=""),"",AS14/$M14)))</f>
        <v/>
      </c>
      <c r="AU14" s="42" t="str">
        <f>(IF(OR($T14="",AT14=""),"",IF(OR($T14=0,AT14=0),0,IF((AT14*100%)/$T14&gt;100%,100%,(AT14*100%)/$T14))))</f>
        <v/>
      </c>
      <c r="AV14" s="15" t="str">
        <f>IF(AS14="","",IF(AU14&lt;100%, IF(AU14&lt;75%, "ALERTA","EN TERMINO"), IF(AU14=100%, "OK", "EN TERMINO")))</f>
        <v/>
      </c>
      <c r="AW14" s="37"/>
      <c r="AX14" s="18"/>
      <c r="AY14" s="17" t="str">
        <f>IF(AU14=100%,IF(AU14&gt;75%,"CUMPLIDA","PENDIENTE"),IF(AU14&lt;75%,"INCUMPLIDA","PENDIENTE"))</f>
        <v>PENDIENTE</v>
      </c>
      <c r="AZ14" s="40"/>
      <c r="BA14" s="16"/>
      <c r="BB14" s="16"/>
      <c r="BC14" s="21" t="str">
        <f t="shared" si="3"/>
        <v/>
      </c>
      <c r="BD14" s="43" t="str">
        <f t="shared" si="4"/>
        <v/>
      </c>
      <c r="BE14" s="15" t="str">
        <f t="shared" si="5"/>
        <v/>
      </c>
      <c r="BF14" s="81"/>
      <c r="BG14" s="17" t="str">
        <f t="shared" si="6"/>
        <v>PENDIENTE</v>
      </c>
      <c r="BH14" s="18"/>
      <c r="BI14" s="18" t="str">
        <f t="shared" ref="BI14:BI30" si="21">IF(AG14="CUMPLIDA","CERRADO","ABIERTO")</f>
        <v>ABIERTO</v>
      </c>
      <c r="BJ14" s="18" t="str">
        <f t="shared" si="8"/>
        <v>ABIERTO</v>
      </c>
    </row>
    <row r="15" spans="1:69" ht="35.1" customHeight="1">
      <c r="A15" s="55"/>
      <c r="B15" s="55"/>
      <c r="C15" s="56" t="s">
        <v>81</v>
      </c>
      <c r="D15" s="57"/>
      <c r="E15" s="83"/>
      <c r="F15" s="58">
        <v>44130</v>
      </c>
      <c r="G15" s="57">
        <v>7</v>
      </c>
      <c r="H15" s="59" t="s">
        <v>83</v>
      </c>
      <c r="I15" s="73" t="s">
        <v>153</v>
      </c>
      <c r="J15" s="56" t="s">
        <v>154</v>
      </c>
      <c r="K15" s="56" t="s">
        <v>155</v>
      </c>
      <c r="L15" s="56" t="s">
        <v>156</v>
      </c>
      <c r="M15" s="28">
        <v>1</v>
      </c>
      <c r="N15" s="56" t="s">
        <v>88</v>
      </c>
      <c r="O15" s="56" t="str">
        <f>IF(H15="","",VLOOKUP(H15,'[1]Procedimientos Publicar'!$C$6:$E$85,3,FALSE))</f>
        <v>SECRETARIA GENERAL</v>
      </c>
      <c r="P15" s="61" t="s">
        <v>89</v>
      </c>
      <c r="Q15" s="62"/>
      <c r="R15" s="62"/>
      <c r="S15" s="62"/>
      <c r="T15" s="63">
        <v>1</v>
      </c>
      <c r="U15" s="57"/>
      <c r="V15" s="31">
        <v>44235</v>
      </c>
      <c r="W15" s="31">
        <v>44600</v>
      </c>
      <c r="X15" s="64"/>
      <c r="Y15" s="58">
        <v>44286</v>
      </c>
      <c r="Z15" s="65" t="s">
        <v>157</v>
      </c>
      <c r="AA15" s="66">
        <v>0.5</v>
      </c>
      <c r="AB15" s="67">
        <f t="shared" si="12"/>
        <v>0.5</v>
      </c>
      <c r="AC15" s="68">
        <f t="shared" si="9"/>
        <v>0.5</v>
      </c>
      <c r="AD15" s="15" t="str">
        <f t="shared" si="0"/>
        <v>EN TERMINO</v>
      </c>
      <c r="AE15" s="69" t="s">
        <v>117</v>
      </c>
      <c r="AF15" s="1"/>
      <c r="AG15" s="17" t="str">
        <f t="shared" si="15"/>
        <v>PENDIENTE</v>
      </c>
      <c r="AH15" s="20" t="s">
        <v>92</v>
      </c>
      <c r="AI15" s="71" t="s">
        <v>158</v>
      </c>
      <c r="AJ15" s="41">
        <v>0.8</v>
      </c>
      <c r="AK15" s="21">
        <f t="shared" si="16"/>
        <v>0.8</v>
      </c>
      <c r="AL15" s="38">
        <f t="shared" si="17"/>
        <v>0.8</v>
      </c>
      <c r="AM15" s="15" t="str">
        <f t="shared" si="18"/>
        <v>EN TERMINO</v>
      </c>
      <c r="AN15" s="71" t="s">
        <v>159</v>
      </c>
      <c r="AO15" s="18" t="s">
        <v>94</v>
      </c>
      <c r="AP15" s="17" t="str">
        <f t="shared" si="20"/>
        <v>PENDIENTE</v>
      </c>
      <c r="AQ15" s="40"/>
      <c r="AR15" s="16"/>
      <c r="AS15" s="18"/>
      <c r="AT15" s="41" t="str">
        <f>(IF(AS15="","",IF(OR($M15=0,$M15="",AQ15=""),"",AS15/$M15)))</f>
        <v/>
      </c>
      <c r="AU15" s="42" t="str">
        <f>(IF(OR($T15="",AT15=""),"",IF(OR($T15=0,AT15=0),0,IF((AT15*100%)/$T15&gt;100%,100%,(AT15*100%)/$T15))))</f>
        <v/>
      </c>
      <c r="AV15" s="15" t="str">
        <f>IF(AS15="","",IF(AU15&lt;100%, IF(AU15&lt;75%, "ALERTA","EN TERMINO"), IF(AU15=100%, "OK", "EN TERMINO")))</f>
        <v/>
      </c>
      <c r="AW15" s="37"/>
      <c r="AX15" s="18"/>
      <c r="AY15" s="17" t="str">
        <f>IF(AU15=100%,IF(AU15&gt;75%,"CUMPLIDA","PENDIENTE"),IF(AU15&lt;75%,"INCUMPLIDA","PENDIENTE"))</f>
        <v>PENDIENTE</v>
      </c>
      <c r="AZ15" s="40"/>
      <c r="BA15" s="16"/>
      <c r="BB15" s="16"/>
      <c r="BC15" s="21" t="str">
        <f t="shared" si="3"/>
        <v/>
      </c>
      <c r="BD15" s="43" t="str">
        <f t="shared" si="4"/>
        <v/>
      </c>
      <c r="BE15" s="15" t="str">
        <f t="shared" si="5"/>
        <v/>
      </c>
      <c r="BF15" s="81"/>
      <c r="BG15" s="17" t="str">
        <f t="shared" si="6"/>
        <v>PENDIENTE</v>
      </c>
      <c r="BH15" s="18"/>
      <c r="BI15" s="18" t="str">
        <f t="shared" si="21"/>
        <v>ABIERTO</v>
      </c>
      <c r="BJ15" s="18" t="str">
        <f t="shared" si="8"/>
        <v>ABIERTO</v>
      </c>
    </row>
    <row r="16" spans="1:69" s="79" customFormat="1" ht="35.1" customHeight="1">
      <c r="A16" s="55"/>
      <c r="B16" s="55"/>
      <c r="C16" s="56" t="s">
        <v>81</v>
      </c>
      <c r="D16" s="57"/>
      <c r="E16" s="83"/>
      <c r="F16" s="58">
        <v>44130</v>
      </c>
      <c r="G16" s="57">
        <v>8</v>
      </c>
      <c r="H16" s="59" t="s">
        <v>83</v>
      </c>
      <c r="I16" s="73" t="s">
        <v>160</v>
      </c>
      <c r="J16" s="56" t="s">
        <v>161</v>
      </c>
      <c r="K16" s="56" t="s">
        <v>162</v>
      </c>
      <c r="L16" s="56" t="s">
        <v>163</v>
      </c>
      <c r="M16" s="28">
        <v>1</v>
      </c>
      <c r="N16" s="56" t="s">
        <v>88</v>
      </c>
      <c r="O16" s="56" t="str">
        <f>IF(H16="","",VLOOKUP(H16,'[1]Procedimientos Publicar'!$C$6:$E$85,3,FALSE))</f>
        <v>SECRETARIA GENERAL</v>
      </c>
      <c r="P16" s="61" t="s">
        <v>89</v>
      </c>
      <c r="Q16" s="78"/>
      <c r="R16" s="78"/>
      <c r="S16" s="78"/>
      <c r="T16" s="63">
        <v>1</v>
      </c>
      <c r="U16" s="57"/>
      <c r="V16" s="31">
        <v>44235</v>
      </c>
      <c r="W16" s="31">
        <v>44600</v>
      </c>
      <c r="X16" s="78"/>
      <c r="Y16" s="58">
        <v>44286</v>
      </c>
      <c r="Z16" s="65" t="s">
        <v>137</v>
      </c>
      <c r="AA16" s="66">
        <v>0.01</v>
      </c>
      <c r="AB16" s="67">
        <f t="shared" si="12"/>
        <v>0.01</v>
      </c>
      <c r="AC16" s="68">
        <f t="shared" si="9"/>
        <v>0.01</v>
      </c>
      <c r="AD16" s="15" t="str">
        <f t="shared" si="0"/>
        <v>ALERTA</v>
      </c>
      <c r="AE16" s="16" t="s">
        <v>138</v>
      </c>
      <c r="AF16" s="1"/>
      <c r="AG16" s="17" t="str">
        <f>IF(AC16=100%,IF(AC16&gt;0.01%,"CUMPLIDA","PENDIENTE"),IF(AC16&lt;0%,"INCUMPLIDA","PENDIENTE"))</f>
        <v>PENDIENTE</v>
      </c>
      <c r="AH16" s="20" t="s">
        <v>92</v>
      </c>
      <c r="AI16" s="74" t="s">
        <v>164</v>
      </c>
      <c r="AJ16" s="16">
        <v>0.01</v>
      </c>
      <c r="AK16" s="21">
        <f t="shared" si="16"/>
        <v>0.01</v>
      </c>
      <c r="AL16" s="38">
        <f t="shared" si="17"/>
        <v>0.01</v>
      </c>
      <c r="AM16" s="15" t="str">
        <f t="shared" si="18"/>
        <v>ALERTA</v>
      </c>
      <c r="AN16" s="74" t="s">
        <v>165</v>
      </c>
      <c r="AO16" s="18" t="s">
        <v>94</v>
      </c>
      <c r="AP16" s="17" t="str">
        <f t="shared" si="20"/>
        <v>ATENCIÓN</v>
      </c>
      <c r="AQ16" s="40"/>
      <c r="AR16" s="16"/>
      <c r="AS16" s="18"/>
      <c r="AT16" s="41" t="str">
        <f>(IF(AS16="","",IF(OR($M16=0,$M16="",AQ16=""),"",AS16/$M16)))</f>
        <v/>
      </c>
      <c r="AU16" s="42" t="str">
        <f>(IF(OR($T16="",AT16=""),"",IF(OR($T16=0,AT16=0),0,IF((AT16*100%)/$T16&gt;100%,100%,(AT16*100%)/$T16))))</f>
        <v/>
      </c>
      <c r="AV16" s="15" t="str">
        <f>IF(AS16="","",IF(AU16&lt;100%, IF(AU16&lt;75%, "ALERTA","EN TERMINO"), IF(AU16=100%, "OK", "EN TERMINO")))</f>
        <v/>
      </c>
      <c r="AW16" s="37"/>
      <c r="AX16" s="18"/>
      <c r="AY16" s="17" t="str">
        <f>IF(AU16=100%,IF(AU16&gt;75%,"CUMPLIDA","PENDIENTE"),IF(AU16&lt;75%,"INCUMPLIDA","PENDIENTE"))</f>
        <v>PENDIENTE</v>
      </c>
      <c r="AZ16" s="40"/>
      <c r="BA16" s="16"/>
      <c r="BB16" s="16"/>
      <c r="BC16" s="21" t="str">
        <f t="shared" si="3"/>
        <v/>
      </c>
      <c r="BD16" s="43" t="str">
        <f t="shared" si="4"/>
        <v/>
      </c>
      <c r="BE16" s="15" t="str">
        <f t="shared" si="5"/>
        <v/>
      </c>
      <c r="BF16" s="81"/>
      <c r="BG16" s="17" t="str">
        <f t="shared" si="6"/>
        <v>PENDIENTE</v>
      </c>
      <c r="BH16" s="18"/>
      <c r="BI16" s="18" t="str">
        <f t="shared" si="21"/>
        <v>ABIERTO</v>
      </c>
      <c r="BJ16" s="18" t="str">
        <f t="shared" si="8"/>
        <v>ABIERTO</v>
      </c>
      <c r="BK16" s="22"/>
      <c r="BL16" s="22"/>
      <c r="BM16" s="22"/>
      <c r="BN16" s="22"/>
      <c r="BO16" s="22"/>
      <c r="BP16" s="22"/>
      <c r="BQ16" s="22"/>
    </row>
    <row r="17" spans="1:69" s="79" customFormat="1" ht="35.1" customHeight="1">
      <c r="A17" s="55"/>
      <c r="B17" s="55"/>
      <c r="C17" s="56" t="s">
        <v>81</v>
      </c>
      <c r="D17" s="57"/>
      <c r="E17" s="83"/>
      <c r="F17" s="58">
        <v>44130</v>
      </c>
      <c r="G17" s="57">
        <v>9</v>
      </c>
      <c r="H17" s="59" t="s">
        <v>83</v>
      </c>
      <c r="I17" s="73" t="s">
        <v>166</v>
      </c>
      <c r="J17" s="56" t="s">
        <v>167</v>
      </c>
      <c r="K17" s="56" t="s">
        <v>155</v>
      </c>
      <c r="L17" s="56" t="s">
        <v>156</v>
      </c>
      <c r="M17" s="28">
        <v>1</v>
      </c>
      <c r="N17" s="56" t="s">
        <v>88</v>
      </c>
      <c r="O17" s="56" t="str">
        <f>IF(H17="","",VLOOKUP(H17,'[1]Procedimientos Publicar'!$C$6:$E$85,3,FALSE))</f>
        <v>SECRETARIA GENERAL</v>
      </c>
      <c r="P17" s="61" t="s">
        <v>89</v>
      </c>
      <c r="Q17" s="78"/>
      <c r="R17" s="78"/>
      <c r="S17" s="78"/>
      <c r="T17" s="63">
        <v>1</v>
      </c>
      <c r="U17" s="57"/>
      <c r="V17" s="31">
        <v>44235</v>
      </c>
      <c r="W17" s="31">
        <v>44600</v>
      </c>
      <c r="X17" s="78"/>
      <c r="Y17" s="58">
        <v>44286</v>
      </c>
      <c r="Z17" s="65" t="s">
        <v>157</v>
      </c>
      <c r="AA17" s="66">
        <v>0.5</v>
      </c>
      <c r="AB17" s="67">
        <f t="shared" si="12"/>
        <v>0.5</v>
      </c>
      <c r="AC17" s="68">
        <f t="shared" si="9"/>
        <v>0.5</v>
      </c>
      <c r="AD17" s="15" t="str">
        <f t="shared" si="0"/>
        <v>EN TERMINO</v>
      </c>
      <c r="AE17" s="69" t="s">
        <v>117</v>
      </c>
      <c r="AF17" s="1"/>
      <c r="AG17" s="17" t="str">
        <f t="shared" si="15"/>
        <v>PENDIENTE</v>
      </c>
      <c r="AH17" s="20" t="s">
        <v>92</v>
      </c>
      <c r="AI17" s="71" t="s">
        <v>158</v>
      </c>
      <c r="AJ17" s="41">
        <v>0.8</v>
      </c>
      <c r="AK17" s="21">
        <f t="shared" si="16"/>
        <v>0.8</v>
      </c>
      <c r="AL17" s="38">
        <f t="shared" si="17"/>
        <v>0.8</v>
      </c>
      <c r="AM17" s="15" t="str">
        <f t="shared" si="18"/>
        <v>EN TERMINO</v>
      </c>
      <c r="AN17" s="71" t="s">
        <v>168</v>
      </c>
      <c r="AO17" s="18" t="s">
        <v>94</v>
      </c>
      <c r="AP17" s="17" t="str">
        <f t="shared" si="20"/>
        <v>PENDIENTE</v>
      </c>
      <c r="AQ17" s="40"/>
      <c r="AR17" s="16"/>
      <c r="AS17" s="18"/>
      <c r="AT17" s="41" t="str">
        <f>(IF(AS17="","",IF(OR($M17=0,$M17="",AQ17=""),"",AS17/$M17)))</f>
        <v/>
      </c>
      <c r="AU17" s="42" t="str">
        <f>(IF(OR($T17="",AT17=""),"",IF(OR($T17=0,AT17=0),0,IF((AT17*100%)/$T17&gt;100%,100%,(AT17*100%)/$T17))))</f>
        <v/>
      </c>
      <c r="AV17" s="15" t="str">
        <f>IF(AS17="","",IF(AU17&lt;100%, IF(AU17&lt;75%, "ALERTA","EN TERMINO"), IF(AU17=100%, "OK", "EN TERMINO")))</f>
        <v/>
      </c>
      <c r="AW17" s="37"/>
      <c r="AX17" s="18"/>
      <c r="AY17" s="17" t="str">
        <f>IF(AU17=100%,IF(AU17&gt;75%,"CUMPLIDA","PENDIENTE"),IF(AU17&lt;75%,"INCUMPLIDA","PENDIENTE"))</f>
        <v>PENDIENTE</v>
      </c>
      <c r="AZ17" s="40"/>
      <c r="BA17" s="16"/>
      <c r="BB17" s="16"/>
      <c r="BC17" s="21" t="str">
        <f t="shared" si="3"/>
        <v/>
      </c>
      <c r="BD17" s="43" t="str">
        <f t="shared" si="4"/>
        <v/>
      </c>
      <c r="BE17" s="15" t="str">
        <f t="shared" si="5"/>
        <v/>
      </c>
      <c r="BF17" s="81"/>
      <c r="BG17" s="17" t="str">
        <f t="shared" si="6"/>
        <v>PENDIENTE</v>
      </c>
      <c r="BH17" s="18"/>
      <c r="BI17" s="18" t="str">
        <f t="shared" si="21"/>
        <v>ABIERTO</v>
      </c>
      <c r="BJ17" s="18" t="str">
        <f t="shared" si="8"/>
        <v>ABIERTO</v>
      </c>
      <c r="BK17" s="22"/>
      <c r="BL17" s="22"/>
      <c r="BM17" s="22"/>
      <c r="BN17" s="22"/>
      <c r="BO17" s="22"/>
      <c r="BP17" s="22"/>
      <c r="BQ17" s="22"/>
    </row>
    <row r="18" spans="1:69" s="79" customFormat="1" ht="35.1" customHeight="1">
      <c r="A18" s="55"/>
      <c r="B18" s="55"/>
      <c r="C18" s="56" t="s">
        <v>81</v>
      </c>
      <c r="D18" s="57"/>
      <c r="E18" s="83"/>
      <c r="F18" s="58">
        <v>44130</v>
      </c>
      <c r="G18" s="57">
        <v>10</v>
      </c>
      <c r="H18" s="59" t="s">
        <v>83</v>
      </c>
      <c r="I18" s="75" t="s">
        <v>169</v>
      </c>
      <c r="J18" s="56" t="s">
        <v>161</v>
      </c>
      <c r="K18" s="56" t="s">
        <v>170</v>
      </c>
      <c r="L18" s="56" t="s">
        <v>171</v>
      </c>
      <c r="M18" s="28">
        <v>1</v>
      </c>
      <c r="N18" s="56" t="s">
        <v>88</v>
      </c>
      <c r="O18" s="56" t="str">
        <f>IF(H18="","",VLOOKUP(H18,'[1]Procedimientos Publicar'!$C$6:$E$85,3,FALSE))</f>
        <v>SECRETARIA GENERAL</v>
      </c>
      <c r="P18" s="61" t="s">
        <v>89</v>
      </c>
      <c r="Q18" s="78"/>
      <c r="R18" s="78"/>
      <c r="S18" s="78"/>
      <c r="T18" s="63">
        <v>1</v>
      </c>
      <c r="U18" s="57"/>
      <c r="V18" s="31">
        <v>44235</v>
      </c>
      <c r="W18" s="31">
        <v>44600</v>
      </c>
      <c r="X18" s="78"/>
      <c r="Y18" s="58">
        <v>44286</v>
      </c>
      <c r="Z18" s="65" t="s">
        <v>137</v>
      </c>
      <c r="AA18" s="66">
        <v>0.01</v>
      </c>
      <c r="AB18" s="67">
        <f t="shared" si="12"/>
        <v>0.01</v>
      </c>
      <c r="AC18" s="68">
        <f t="shared" si="9"/>
        <v>0.01</v>
      </c>
      <c r="AD18" s="15" t="str">
        <f t="shared" si="0"/>
        <v>ALERTA</v>
      </c>
      <c r="AE18" s="16" t="s">
        <v>138</v>
      </c>
      <c r="AF18" s="1"/>
      <c r="AG18" s="17" t="str">
        <f>IF(AC18=100%,IF(AC18&gt;0.01%,"CUMPLIDA","PENDIENTE"),IF(AC18&lt;0%,"INCUMPLIDA","PENDIENTE"))</f>
        <v>PENDIENTE</v>
      </c>
      <c r="AH18" s="20" t="s">
        <v>92</v>
      </c>
      <c r="AI18" s="74" t="s">
        <v>164</v>
      </c>
      <c r="AJ18" s="52">
        <v>0.01</v>
      </c>
      <c r="AK18" s="21">
        <f t="shared" si="16"/>
        <v>0.01</v>
      </c>
      <c r="AL18" s="38">
        <f t="shared" si="17"/>
        <v>0.01</v>
      </c>
      <c r="AM18" s="15" t="str">
        <f t="shared" si="18"/>
        <v>ALERTA</v>
      </c>
      <c r="AN18" s="74" t="s">
        <v>165</v>
      </c>
      <c r="AO18" s="18" t="s">
        <v>94</v>
      </c>
      <c r="AP18" s="17" t="str">
        <f t="shared" si="20"/>
        <v>ATENCIÓN</v>
      </c>
      <c r="AQ18" s="40"/>
      <c r="AR18" s="53"/>
      <c r="AS18" s="52"/>
      <c r="AT18" s="52"/>
      <c r="AU18" s="52"/>
      <c r="AV18" s="52"/>
      <c r="AW18" s="54"/>
      <c r="AX18" s="52"/>
      <c r="AY18" s="52"/>
      <c r="AZ18" s="40"/>
      <c r="BA18" s="16"/>
      <c r="BB18" s="52"/>
      <c r="BC18" s="21" t="str">
        <f t="shared" si="3"/>
        <v/>
      </c>
      <c r="BD18" s="43" t="str">
        <f t="shared" si="4"/>
        <v/>
      </c>
      <c r="BE18" s="15" t="str">
        <f t="shared" si="5"/>
        <v/>
      </c>
      <c r="BF18" s="16"/>
      <c r="BG18" s="17" t="str">
        <f t="shared" si="6"/>
        <v>PENDIENTE</v>
      </c>
      <c r="BH18" s="18"/>
      <c r="BI18" s="18" t="str">
        <f t="shared" si="21"/>
        <v>ABIERTO</v>
      </c>
      <c r="BJ18" s="18" t="str">
        <f t="shared" si="8"/>
        <v>ABIERTO</v>
      </c>
      <c r="BK18" s="22"/>
      <c r="BL18" s="22"/>
      <c r="BM18" s="22"/>
      <c r="BN18" s="22"/>
      <c r="BO18" s="22"/>
      <c r="BP18" s="22"/>
      <c r="BQ18" s="22"/>
    </row>
    <row r="19" spans="1:69" s="79" customFormat="1" ht="35.1" customHeight="1">
      <c r="A19" s="55"/>
      <c r="B19" s="55"/>
      <c r="C19" s="56" t="s">
        <v>81</v>
      </c>
      <c r="D19" s="57"/>
      <c r="E19" s="83"/>
      <c r="F19" s="58">
        <v>44130</v>
      </c>
      <c r="G19" s="57">
        <v>11</v>
      </c>
      <c r="H19" s="59" t="s">
        <v>83</v>
      </c>
      <c r="I19" s="75" t="s">
        <v>172</v>
      </c>
      <c r="J19" s="56" t="s">
        <v>173</v>
      </c>
      <c r="K19" s="56" t="s">
        <v>174</v>
      </c>
      <c r="L19" s="56" t="s">
        <v>175</v>
      </c>
      <c r="M19" s="28">
        <v>1</v>
      </c>
      <c r="N19" s="56" t="s">
        <v>88</v>
      </c>
      <c r="O19" s="56" t="str">
        <f>IF(H19="","",VLOOKUP(H19,'[1]Procedimientos Publicar'!$C$6:$E$85,3,FALSE))</f>
        <v>SECRETARIA GENERAL</v>
      </c>
      <c r="P19" s="61" t="s">
        <v>89</v>
      </c>
      <c r="Q19" s="78"/>
      <c r="R19" s="78"/>
      <c r="S19" s="78"/>
      <c r="T19" s="63">
        <v>1</v>
      </c>
      <c r="U19" s="57"/>
      <c r="V19" s="31">
        <v>44235</v>
      </c>
      <c r="W19" s="31">
        <v>44600</v>
      </c>
      <c r="X19" s="78"/>
      <c r="Y19" s="58">
        <v>44286</v>
      </c>
      <c r="Z19" s="65" t="s">
        <v>176</v>
      </c>
      <c r="AA19" s="66">
        <v>1</v>
      </c>
      <c r="AB19" s="67">
        <f t="shared" si="12"/>
        <v>1</v>
      </c>
      <c r="AC19" s="68">
        <f t="shared" si="9"/>
        <v>1</v>
      </c>
      <c r="AD19" s="15" t="str">
        <f t="shared" si="0"/>
        <v>OK</v>
      </c>
      <c r="AE19" s="77" t="s">
        <v>177</v>
      </c>
      <c r="AF19" s="1"/>
      <c r="AG19" s="17" t="str">
        <f t="shared" si="15"/>
        <v>CUMPLIDA</v>
      </c>
      <c r="AH19" s="20"/>
      <c r="AI19" s="16"/>
      <c r="AJ19" s="16"/>
      <c r="AK19" s="21" t="str">
        <f t="shared" si="16"/>
        <v/>
      </c>
      <c r="AL19" s="38" t="str">
        <f t="shared" si="17"/>
        <v/>
      </c>
      <c r="AM19" s="15" t="str">
        <f t="shared" si="18"/>
        <v/>
      </c>
      <c r="AN19" s="16"/>
      <c r="AO19" s="18"/>
      <c r="AP19" s="17" t="str">
        <f t="shared" si="19"/>
        <v>PENDIENTE</v>
      </c>
      <c r="AQ19" s="40"/>
      <c r="AR19" s="16"/>
      <c r="AS19" s="18"/>
      <c r="AT19" s="41" t="str">
        <f>(IF(AS19="","",IF(OR($M19=0,$M19="",AQ19=""),"",AS19/$M19)))</f>
        <v/>
      </c>
      <c r="AU19" s="42" t="str">
        <f>(IF(OR($T19="",AT19=""),"",IF(OR($T19=0,AT19=0),0,IF((AT19*100%)/$T19&gt;100%,100%,(AT19*100%)/$T19))))</f>
        <v/>
      </c>
      <c r="AV19" s="15" t="str">
        <f>IF(AS19="","",IF(AU19&lt;100%, IF(AU19&lt;75%, "ALERTA","EN TERMINO"), IF(AU19=100%, "OK", "EN TERMINO")))</f>
        <v/>
      </c>
      <c r="AW19" s="37"/>
      <c r="AX19" s="18"/>
      <c r="AY19" s="17" t="str">
        <f>IF(AU19=100%,IF(AU19&gt;75%,"CUMPLIDA","PENDIENTE"),IF(AU19&lt;75%,"INCUMPLIDA","PENDIENTE"))</f>
        <v>PENDIENTE</v>
      </c>
      <c r="AZ19" s="40"/>
      <c r="BA19" s="16"/>
      <c r="BB19" s="16"/>
      <c r="BC19" s="21" t="str">
        <f t="shared" si="3"/>
        <v/>
      </c>
      <c r="BD19" s="43" t="str">
        <f t="shared" si="4"/>
        <v/>
      </c>
      <c r="BE19" s="15" t="str">
        <f t="shared" si="5"/>
        <v/>
      </c>
      <c r="BF19" s="81"/>
      <c r="BG19" s="17" t="str">
        <f t="shared" si="6"/>
        <v>PENDIENTE</v>
      </c>
      <c r="BH19" s="18"/>
      <c r="BI19" s="18" t="str">
        <f t="shared" si="21"/>
        <v>CERRADO</v>
      </c>
      <c r="BJ19" s="18" t="str">
        <f t="shared" si="8"/>
        <v>CERRADO</v>
      </c>
      <c r="BK19" s="22"/>
      <c r="BL19" s="22"/>
      <c r="BM19" s="22"/>
      <c r="BN19" s="22"/>
      <c r="BO19" s="22"/>
      <c r="BP19" s="22"/>
      <c r="BQ19" s="22"/>
    </row>
    <row r="20" spans="1:69" s="79" customFormat="1" ht="35.1" customHeight="1">
      <c r="A20" s="55"/>
      <c r="B20" s="55"/>
      <c r="C20" s="56" t="s">
        <v>81</v>
      </c>
      <c r="D20" s="57"/>
      <c r="E20" s="83"/>
      <c r="F20" s="58">
        <v>44130</v>
      </c>
      <c r="G20" s="57">
        <v>12</v>
      </c>
      <c r="H20" s="59" t="s">
        <v>83</v>
      </c>
      <c r="I20" s="60" t="s">
        <v>178</v>
      </c>
      <c r="J20" s="56" t="s">
        <v>179</v>
      </c>
      <c r="K20" s="56" t="s">
        <v>180</v>
      </c>
      <c r="L20" s="56" t="s">
        <v>181</v>
      </c>
      <c r="M20" s="28">
        <v>1</v>
      </c>
      <c r="N20" s="56" t="s">
        <v>88</v>
      </c>
      <c r="O20" s="56" t="str">
        <f>IF(H20="","",VLOOKUP(H20,'[1]Procedimientos Publicar'!$C$6:$E$85,3,FALSE))</f>
        <v>SECRETARIA GENERAL</v>
      </c>
      <c r="P20" s="61" t="s">
        <v>89</v>
      </c>
      <c r="Q20" s="78"/>
      <c r="R20" s="78"/>
      <c r="S20" s="78"/>
      <c r="T20" s="63">
        <v>1</v>
      </c>
      <c r="U20" s="57"/>
      <c r="V20" s="31">
        <v>44235</v>
      </c>
      <c r="W20" s="31">
        <v>44600</v>
      </c>
      <c r="X20" s="78"/>
      <c r="Y20" s="58">
        <v>44286</v>
      </c>
      <c r="Z20" s="65" t="s">
        <v>182</v>
      </c>
      <c r="AA20" s="66">
        <v>1</v>
      </c>
      <c r="AB20" s="67">
        <f t="shared" si="12"/>
        <v>1</v>
      </c>
      <c r="AC20" s="68">
        <f t="shared" si="9"/>
        <v>1</v>
      </c>
      <c r="AD20" s="15" t="str">
        <f t="shared" si="0"/>
        <v>OK</v>
      </c>
      <c r="AE20" s="77" t="s">
        <v>117</v>
      </c>
      <c r="AF20" s="1"/>
      <c r="AG20" s="17" t="str">
        <f t="shared" si="15"/>
        <v>CUMPLIDA</v>
      </c>
      <c r="AH20" s="20"/>
      <c r="AI20" s="16"/>
      <c r="AJ20" s="16"/>
      <c r="AK20" s="21" t="str">
        <f t="shared" si="16"/>
        <v/>
      </c>
      <c r="AL20" s="38" t="str">
        <f t="shared" si="17"/>
        <v/>
      </c>
      <c r="AM20" s="15" t="str">
        <f t="shared" si="18"/>
        <v/>
      </c>
      <c r="AN20" s="16"/>
      <c r="AO20" s="18"/>
      <c r="AP20" s="17" t="str">
        <f t="shared" si="19"/>
        <v>PENDIENTE</v>
      </c>
      <c r="AQ20" s="40"/>
      <c r="AR20" s="16"/>
      <c r="AS20" s="18"/>
      <c r="AT20" s="41" t="str">
        <f>(IF(AS20="","",IF(OR($M20=0,$M20="",AQ20=""),"",AS20/$M20)))</f>
        <v/>
      </c>
      <c r="AU20" s="42" t="str">
        <f>(IF(OR($T20="",AT20=""),"",IF(OR($T20=0,AT20=0),0,IF((AT20*100%)/$T20&gt;100%,100%,(AT20*100%)/$T20))))</f>
        <v/>
      </c>
      <c r="AV20" s="15" t="str">
        <f>IF(AS20="","",IF(AU20&lt;100%, IF(AU20&lt;75%, "ALERTA","EN TERMINO"), IF(AU20=100%, "OK", "EN TERMINO")))</f>
        <v/>
      </c>
      <c r="AW20" s="37"/>
      <c r="AX20" s="18"/>
      <c r="AY20" s="17" t="str">
        <f>IF(AU20=100%,IF(AU20&gt;75%,"CUMPLIDA","PENDIENTE"),IF(AU20&lt;75%,"INCUMPLIDA","PENDIENTE"))</f>
        <v>PENDIENTE</v>
      </c>
      <c r="AZ20" s="40"/>
      <c r="BA20" s="16"/>
      <c r="BB20" s="16"/>
      <c r="BC20" s="21" t="str">
        <f t="shared" si="3"/>
        <v/>
      </c>
      <c r="BD20" s="43" t="str">
        <f t="shared" si="4"/>
        <v/>
      </c>
      <c r="BE20" s="15" t="str">
        <f t="shared" si="5"/>
        <v/>
      </c>
      <c r="BF20" s="81"/>
      <c r="BG20" s="17" t="str">
        <f t="shared" si="6"/>
        <v>PENDIENTE</v>
      </c>
      <c r="BH20" s="18"/>
      <c r="BI20" s="18" t="str">
        <f t="shared" si="21"/>
        <v>CERRADO</v>
      </c>
      <c r="BJ20" s="18" t="str">
        <f t="shared" si="8"/>
        <v>CERRADO</v>
      </c>
      <c r="BK20" s="22"/>
      <c r="BL20" s="22"/>
      <c r="BM20" s="22"/>
      <c r="BN20" s="22"/>
      <c r="BO20" s="22"/>
      <c r="BP20" s="22"/>
      <c r="BQ20" s="22"/>
    </row>
    <row r="21" spans="1:69" s="79" customFormat="1" ht="35.1" customHeight="1">
      <c r="A21" s="55"/>
      <c r="B21" s="55"/>
      <c r="C21" s="56" t="s">
        <v>81</v>
      </c>
      <c r="D21" s="57"/>
      <c r="E21" s="83"/>
      <c r="F21" s="58">
        <v>44130</v>
      </c>
      <c r="G21" s="57">
        <v>13</v>
      </c>
      <c r="H21" s="59" t="s">
        <v>83</v>
      </c>
      <c r="I21" s="75" t="s">
        <v>183</v>
      </c>
      <c r="J21" s="56" t="s">
        <v>184</v>
      </c>
      <c r="K21" s="56" t="s">
        <v>185</v>
      </c>
      <c r="L21" s="56" t="s">
        <v>186</v>
      </c>
      <c r="M21" s="28">
        <v>1</v>
      </c>
      <c r="N21" s="56" t="s">
        <v>88</v>
      </c>
      <c r="O21" s="56" t="str">
        <f>IF(H21="","",VLOOKUP(H21,'[1]Procedimientos Publicar'!$C$6:$E$85,3,FALSE))</f>
        <v>SECRETARIA GENERAL</v>
      </c>
      <c r="P21" s="61" t="s">
        <v>89</v>
      </c>
      <c r="Q21" s="78"/>
      <c r="R21" s="78"/>
      <c r="S21" s="78"/>
      <c r="T21" s="63">
        <v>1</v>
      </c>
      <c r="U21" s="57"/>
      <c r="V21" s="31">
        <v>44235</v>
      </c>
      <c r="W21" s="31">
        <v>44600</v>
      </c>
      <c r="X21" s="78"/>
      <c r="Y21" s="58">
        <v>44286</v>
      </c>
      <c r="Z21" s="65" t="s">
        <v>187</v>
      </c>
      <c r="AA21" s="66">
        <v>0.25</v>
      </c>
      <c r="AB21" s="67">
        <f t="shared" si="12"/>
        <v>0.25</v>
      </c>
      <c r="AC21" s="68">
        <f t="shared" si="9"/>
        <v>0.25</v>
      </c>
      <c r="AD21" s="15" t="str">
        <f t="shared" si="0"/>
        <v>EN TERMINO</v>
      </c>
      <c r="AE21" s="69" t="s">
        <v>117</v>
      </c>
      <c r="AF21" s="1"/>
      <c r="AG21" s="17" t="str">
        <f t="shared" si="15"/>
        <v>PENDIENTE</v>
      </c>
      <c r="AH21" s="20" t="s">
        <v>92</v>
      </c>
      <c r="AI21" s="74" t="s">
        <v>188</v>
      </c>
      <c r="AJ21" s="16">
        <v>0.9</v>
      </c>
      <c r="AK21" s="21">
        <f t="shared" si="16"/>
        <v>0.9</v>
      </c>
      <c r="AL21" s="38">
        <f t="shared" si="17"/>
        <v>0.9</v>
      </c>
      <c r="AM21" s="15" t="str">
        <f t="shared" si="18"/>
        <v>EN TERMINO</v>
      </c>
      <c r="AN21" s="71" t="s">
        <v>189</v>
      </c>
      <c r="AO21" s="18" t="s">
        <v>94</v>
      </c>
      <c r="AP21" s="17" t="str">
        <f t="shared" ref="AP21:AP23" si="22">IF(AL21=100%,IF(AL21&gt;50%,"CUMPLIDA","PENDIENTE"),IF(AL21&lt;40%,"ATENCIÓN","PENDIENTE"))</f>
        <v>PENDIENTE</v>
      </c>
      <c r="AQ21" s="40"/>
      <c r="AR21" s="16"/>
      <c r="AS21" s="18"/>
      <c r="AT21" s="41" t="str">
        <f>(IF(AS21="","",IF(OR($M21=0,$M21="",AQ21=""),"",AS21/$M21)))</f>
        <v/>
      </c>
      <c r="AU21" s="42" t="str">
        <f>(IF(OR($T21="",AT21=""),"",IF(OR($T21=0,AT21=0),0,IF((AT21*100%)/$T21&gt;100%,100%,(AT21*100%)/$T21))))</f>
        <v/>
      </c>
      <c r="AV21" s="15" t="str">
        <f>IF(AS21="","",IF(AU21&lt;100%, IF(AU21&lt;75%, "ALERTA","EN TERMINO"), IF(AU21=100%, "OK", "EN TERMINO")))</f>
        <v/>
      </c>
      <c r="AW21" s="37"/>
      <c r="AX21" s="18"/>
      <c r="AY21" s="17" t="str">
        <f>IF(AU21=100%,IF(AU21&gt;75%,"CUMPLIDA","PENDIENTE"),IF(AU21&lt;75%,"INCUMPLIDA","PENDIENTE"))</f>
        <v>PENDIENTE</v>
      </c>
      <c r="AZ21" s="40"/>
      <c r="BA21" s="16"/>
      <c r="BB21" s="16"/>
      <c r="BC21" s="21" t="str">
        <f t="shared" si="3"/>
        <v/>
      </c>
      <c r="BD21" s="43" t="str">
        <f t="shared" si="4"/>
        <v/>
      </c>
      <c r="BE21" s="15" t="str">
        <f t="shared" si="5"/>
        <v/>
      </c>
      <c r="BF21" s="81"/>
      <c r="BG21" s="17" t="str">
        <f t="shared" si="6"/>
        <v>PENDIENTE</v>
      </c>
      <c r="BH21" s="18"/>
      <c r="BI21" s="18" t="str">
        <f t="shared" si="21"/>
        <v>ABIERTO</v>
      </c>
      <c r="BJ21" s="18" t="str">
        <f t="shared" si="8"/>
        <v>ABIERTO</v>
      </c>
      <c r="BK21" s="22"/>
      <c r="BL21" s="22"/>
      <c r="BM21" s="22"/>
      <c r="BN21" s="22"/>
      <c r="BO21" s="22"/>
      <c r="BP21" s="22"/>
      <c r="BQ21" s="22"/>
    </row>
    <row r="22" spans="1:69" s="79" customFormat="1" ht="35.1" customHeight="1">
      <c r="A22" s="55"/>
      <c r="B22" s="55"/>
      <c r="C22" s="56" t="s">
        <v>81</v>
      </c>
      <c r="D22" s="57"/>
      <c r="E22" s="83"/>
      <c r="F22" s="58">
        <v>44130</v>
      </c>
      <c r="G22" s="57">
        <v>14</v>
      </c>
      <c r="H22" s="59" t="s">
        <v>83</v>
      </c>
      <c r="I22" s="60" t="s">
        <v>190</v>
      </c>
      <c r="J22" s="56" t="s">
        <v>191</v>
      </c>
      <c r="K22" s="56" t="s">
        <v>192</v>
      </c>
      <c r="L22" s="56" t="s">
        <v>193</v>
      </c>
      <c r="M22" s="28">
        <v>1</v>
      </c>
      <c r="N22" s="56" t="s">
        <v>88</v>
      </c>
      <c r="O22" s="56" t="str">
        <f>IF(H22="","",VLOOKUP(H22,'[1]Procedimientos Publicar'!$C$6:$E$85,3,FALSE))</f>
        <v>SECRETARIA GENERAL</v>
      </c>
      <c r="P22" s="61" t="s">
        <v>89</v>
      </c>
      <c r="Q22" s="78"/>
      <c r="R22" s="78"/>
      <c r="S22" s="78"/>
      <c r="T22" s="63">
        <v>1</v>
      </c>
      <c r="U22" s="57"/>
      <c r="V22" s="31">
        <v>44235</v>
      </c>
      <c r="W22" s="31">
        <v>44600</v>
      </c>
      <c r="X22" s="78"/>
      <c r="Y22" s="58">
        <v>44286</v>
      </c>
      <c r="Z22" s="65" t="s">
        <v>137</v>
      </c>
      <c r="AA22" s="66">
        <v>0.01</v>
      </c>
      <c r="AB22" s="67">
        <f t="shared" si="12"/>
        <v>0.01</v>
      </c>
      <c r="AC22" s="68">
        <f t="shared" si="9"/>
        <v>0.01</v>
      </c>
      <c r="AD22" s="15" t="str">
        <f t="shared" si="0"/>
        <v>ALERTA</v>
      </c>
      <c r="AE22" s="16" t="s">
        <v>138</v>
      </c>
      <c r="AF22" s="1"/>
      <c r="AG22" s="17" t="str">
        <f>IF(AC22=100%,IF(AC22&gt;0.01%,"CUMPLIDA","PENDIENTE"),IF(AC22&lt;0%,"INCUMPLIDA","PENDIENTE"))</f>
        <v>PENDIENTE</v>
      </c>
      <c r="AH22" s="20" t="s">
        <v>92</v>
      </c>
      <c r="AI22" s="74" t="s">
        <v>194</v>
      </c>
      <c r="AJ22" s="16">
        <v>0.01</v>
      </c>
      <c r="AK22" s="21">
        <f t="shared" si="16"/>
        <v>0.01</v>
      </c>
      <c r="AL22" s="38">
        <f t="shared" si="17"/>
        <v>0.01</v>
      </c>
      <c r="AM22" s="15" t="str">
        <f t="shared" si="18"/>
        <v>ALERTA</v>
      </c>
      <c r="AN22" s="74" t="s">
        <v>165</v>
      </c>
      <c r="AO22" s="18" t="s">
        <v>94</v>
      </c>
      <c r="AP22" s="17" t="str">
        <f t="shared" si="22"/>
        <v>ATENCIÓN</v>
      </c>
      <c r="AQ22" s="40"/>
      <c r="AR22" s="16"/>
      <c r="AS22" s="18"/>
      <c r="AT22" s="41" t="str">
        <f>(IF(AS22="","",IF(OR($M22=0,$M22="",AQ22=""),"",AS22/$M22)))</f>
        <v/>
      </c>
      <c r="AU22" s="42" t="str">
        <f>(IF(OR($T22="",AT22=""),"",IF(OR($T22=0,AT22=0),0,IF((AT22*100%)/$T22&gt;100%,100%,(AT22*100%)/$T22))))</f>
        <v/>
      </c>
      <c r="AV22" s="15" t="str">
        <f>IF(AS22="","",IF(AU22&lt;100%, IF(AU22&lt;75%, "ALERTA","EN TERMINO"), IF(AU22=100%, "OK", "EN TERMINO")))</f>
        <v/>
      </c>
      <c r="AW22" s="37"/>
      <c r="AX22" s="18"/>
      <c r="AY22" s="17" t="str">
        <f>IF(AU22=100%,IF(AU22&gt;75%,"CUMPLIDA","PENDIENTE"),IF(AU22&lt;75%,"INCUMPLIDA","PENDIENTE"))</f>
        <v>PENDIENTE</v>
      </c>
      <c r="AZ22" s="40"/>
      <c r="BA22" s="16"/>
      <c r="BB22" s="16"/>
      <c r="BC22" s="21" t="str">
        <f t="shared" si="3"/>
        <v/>
      </c>
      <c r="BD22" s="43" t="str">
        <f t="shared" si="4"/>
        <v/>
      </c>
      <c r="BE22" s="15" t="str">
        <f t="shared" si="5"/>
        <v/>
      </c>
      <c r="BF22" s="81"/>
      <c r="BG22" s="17" t="str">
        <f t="shared" si="6"/>
        <v>PENDIENTE</v>
      </c>
      <c r="BH22" s="18"/>
      <c r="BI22" s="18" t="str">
        <f t="shared" si="21"/>
        <v>ABIERTO</v>
      </c>
      <c r="BJ22" s="18" t="str">
        <f t="shared" si="8"/>
        <v>ABIERTO</v>
      </c>
      <c r="BK22" s="22"/>
      <c r="BL22" s="22"/>
      <c r="BM22" s="22"/>
      <c r="BN22" s="22"/>
      <c r="BO22" s="22"/>
      <c r="BP22" s="22"/>
      <c r="BQ22" s="22"/>
    </row>
    <row r="23" spans="1:69" s="79" customFormat="1" ht="35.1" customHeight="1">
      <c r="A23" s="55"/>
      <c r="B23" s="55"/>
      <c r="C23" s="56" t="s">
        <v>81</v>
      </c>
      <c r="D23" s="57"/>
      <c r="E23" s="83"/>
      <c r="F23" s="58">
        <v>44130</v>
      </c>
      <c r="G23" s="57">
        <v>15</v>
      </c>
      <c r="H23" s="59" t="s">
        <v>83</v>
      </c>
      <c r="I23" s="60" t="s">
        <v>195</v>
      </c>
      <c r="J23" s="56" t="s">
        <v>196</v>
      </c>
      <c r="K23" s="56" t="s">
        <v>197</v>
      </c>
      <c r="L23" s="56" t="s">
        <v>198</v>
      </c>
      <c r="M23" s="28">
        <v>1</v>
      </c>
      <c r="N23" s="56" t="s">
        <v>88</v>
      </c>
      <c r="O23" s="56" t="str">
        <f>IF(H23="","",VLOOKUP(H23,'[1]Procedimientos Publicar'!$C$6:$E$85,3,FALSE))</f>
        <v>SECRETARIA GENERAL</v>
      </c>
      <c r="P23" s="61" t="s">
        <v>89</v>
      </c>
      <c r="Q23" s="78"/>
      <c r="R23" s="78"/>
      <c r="S23" s="78"/>
      <c r="T23" s="63">
        <v>1</v>
      </c>
      <c r="U23" s="57"/>
      <c r="V23" s="31">
        <v>44235</v>
      </c>
      <c r="W23" s="31">
        <v>44600</v>
      </c>
      <c r="X23" s="78"/>
      <c r="Y23" s="58">
        <v>44286</v>
      </c>
      <c r="Z23" s="65" t="s">
        <v>137</v>
      </c>
      <c r="AA23" s="66">
        <v>0.01</v>
      </c>
      <c r="AB23" s="67">
        <f t="shared" si="12"/>
        <v>0.01</v>
      </c>
      <c r="AC23" s="68">
        <f t="shared" si="9"/>
        <v>0.01</v>
      </c>
      <c r="AD23" s="15" t="str">
        <f t="shared" si="0"/>
        <v>ALERTA</v>
      </c>
      <c r="AE23" s="16" t="s">
        <v>138</v>
      </c>
      <c r="AF23" s="1"/>
      <c r="AG23" s="17" t="str">
        <f>IF(AC23=100%,IF(AC23&gt;0.01%,"CUMPLIDA","PENDIENTE"),IF(AC23&lt;0%,"INCUMPLIDA","PENDIENTE"))</f>
        <v>PENDIENTE</v>
      </c>
      <c r="AH23" s="20" t="s">
        <v>92</v>
      </c>
      <c r="AI23" s="74" t="s">
        <v>194</v>
      </c>
      <c r="AJ23" s="52">
        <v>0.01</v>
      </c>
      <c r="AK23" s="21">
        <f t="shared" si="16"/>
        <v>0.01</v>
      </c>
      <c r="AL23" s="38">
        <f t="shared" si="17"/>
        <v>0.01</v>
      </c>
      <c r="AM23" s="15" t="str">
        <f t="shared" si="18"/>
        <v>ALERTA</v>
      </c>
      <c r="AN23" s="74" t="s">
        <v>165</v>
      </c>
      <c r="AO23" s="18" t="s">
        <v>94</v>
      </c>
      <c r="AP23" s="17" t="str">
        <f t="shared" si="22"/>
        <v>ATENCIÓN</v>
      </c>
      <c r="AQ23" s="40"/>
      <c r="AR23" s="53"/>
      <c r="AS23" s="52"/>
      <c r="AT23" s="52"/>
      <c r="AU23" s="52"/>
      <c r="AV23" s="52"/>
      <c r="AW23" s="54"/>
      <c r="AX23" s="52"/>
      <c r="AY23" s="52"/>
      <c r="AZ23" s="40"/>
      <c r="BA23" s="16"/>
      <c r="BB23" s="52"/>
      <c r="BC23" s="21" t="str">
        <f t="shared" si="3"/>
        <v/>
      </c>
      <c r="BD23" s="43" t="str">
        <f t="shared" si="4"/>
        <v/>
      </c>
      <c r="BE23" s="15" t="str">
        <f t="shared" si="5"/>
        <v/>
      </c>
      <c r="BF23" s="16"/>
      <c r="BG23" s="17" t="str">
        <f t="shared" si="6"/>
        <v>PENDIENTE</v>
      </c>
      <c r="BH23" s="18"/>
      <c r="BI23" s="18" t="str">
        <f t="shared" si="21"/>
        <v>ABIERTO</v>
      </c>
      <c r="BJ23" s="18" t="str">
        <f t="shared" si="8"/>
        <v>ABIERTO</v>
      </c>
      <c r="BK23" s="22"/>
      <c r="BL23" s="22"/>
      <c r="BM23" s="22"/>
      <c r="BN23" s="22"/>
      <c r="BO23" s="22"/>
      <c r="BP23" s="22"/>
      <c r="BQ23" s="22"/>
    </row>
    <row r="24" spans="1:69" s="79" customFormat="1" ht="35.1" customHeight="1">
      <c r="A24" s="55"/>
      <c r="B24" s="55"/>
      <c r="C24" s="56" t="s">
        <v>81</v>
      </c>
      <c r="D24" s="57"/>
      <c r="E24" s="83"/>
      <c r="F24" s="58">
        <v>44130</v>
      </c>
      <c r="G24" s="57">
        <v>16</v>
      </c>
      <c r="H24" s="59" t="s">
        <v>83</v>
      </c>
      <c r="I24" s="73" t="s">
        <v>199</v>
      </c>
      <c r="J24" s="56" t="s">
        <v>200</v>
      </c>
      <c r="K24" s="56" t="s">
        <v>201</v>
      </c>
      <c r="L24" s="56" t="s">
        <v>202</v>
      </c>
      <c r="M24" s="28">
        <v>1</v>
      </c>
      <c r="N24" s="56" t="s">
        <v>88</v>
      </c>
      <c r="O24" s="56" t="str">
        <f>IF(H24="","",VLOOKUP(H24,'[1]Procedimientos Publicar'!$C$6:$E$85,3,FALSE))</f>
        <v>SECRETARIA GENERAL</v>
      </c>
      <c r="P24" s="61" t="s">
        <v>89</v>
      </c>
      <c r="Q24" s="78"/>
      <c r="R24" s="78"/>
      <c r="S24" s="78"/>
      <c r="T24" s="63">
        <v>1</v>
      </c>
      <c r="U24" s="57"/>
      <c r="V24" s="31">
        <v>44235</v>
      </c>
      <c r="W24" s="31">
        <v>44600</v>
      </c>
      <c r="X24" s="78"/>
      <c r="Y24" s="58">
        <v>44286</v>
      </c>
      <c r="Z24" s="65" t="s">
        <v>203</v>
      </c>
      <c r="AA24" s="66">
        <v>1</v>
      </c>
      <c r="AB24" s="67">
        <f t="shared" si="12"/>
        <v>1</v>
      </c>
      <c r="AC24" s="68">
        <f t="shared" si="9"/>
        <v>1</v>
      </c>
      <c r="AD24" s="15" t="str">
        <f t="shared" si="0"/>
        <v>OK</v>
      </c>
      <c r="AE24" s="77" t="s">
        <v>117</v>
      </c>
      <c r="AF24" s="1"/>
      <c r="AG24" s="17" t="str">
        <f t="shared" si="15"/>
        <v>CUMPLIDA</v>
      </c>
      <c r="AH24" s="20"/>
      <c r="AI24" s="16"/>
      <c r="AJ24" s="16"/>
      <c r="AK24" s="21" t="str">
        <f t="shared" si="16"/>
        <v/>
      </c>
      <c r="AL24" s="38" t="str">
        <f t="shared" si="17"/>
        <v/>
      </c>
      <c r="AM24" s="15" t="str">
        <f t="shared" si="18"/>
        <v/>
      </c>
      <c r="AN24" s="16"/>
      <c r="AO24" s="18"/>
      <c r="AP24" s="17" t="str">
        <f t="shared" si="19"/>
        <v>PENDIENTE</v>
      </c>
      <c r="AQ24" s="40"/>
      <c r="AR24" s="16"/>
      <c r="AS24" s="18"/>
      <c r="AT24" s="41" t="str">
        <f>(IF(AS24="","",IF(OR($M24=0,$M24="",AQ24=""),"",AS24/$M24)))</f>
        <v/>
      </c>
      <c r="AU24" s="42" t="str">
        <f>(IF(OR($T24="",AT24=""),"",IF(OR($T24=0,AT24=0),0,IF((AT24*100%)/$T24&gt;100%,100%,(AT24*100%)/$T24))))</f>
        <v/>
      </c>
      <c r="AV24" s="15" t="str">
        <f>IF(AS24="","",IF(AU24&lt;100%, IF(AU24&lt;75%, "ALERTA","EN TERMINO"), IF(AU24=100%, "OK", "EN TERMINO")))</f>
        <v/>
      </c>
      <c r="AW24" s="37"/>
      <c r="AX24" s="18"/>
      <c r="AY24" s="17" t="str">
        <f>IF(AU24=100%,IF(AU24&gt;75%,"CUMPLIDA","PENDIENTE"),IF(AU24&lt;75%,"INCUMPLIDA","PENDIENTE"))</f>
        <v>PENDIENTE</v>
      </c>
      <c r="AZ24" s="40"/>
      <c r="BA24" s="16"/>
      <c r="BB24" s="16"/>
      <c r="BC24" s="21" t="str">
        <f t="shared" si="3"/>
        <v/>
      </c>
      <c r="BD24" s="43" t="str">
        <f t="shared" si="4"/>
        <v/>
      </c>
      <c r="BE24" s="15" t="str">
        <f t="shared" si="5"/>
        <v/>
      </c>
      <c r="BF24" s="81"/>
      <c r="BG24" s="17" t="str">
        <f t="shared" si="6"/>
        <v>PENDIENTE</v>
      </c>
      <c r="BH24" s="18"/>
      <c r="BI24" s="18" t="str">
        <f t="shared" si="21"/>
        <v>CERRADO</v>
      </c>
      <c r="BJ24" s="18" t="str">
        <f t="shared" si="8"/>
        <v>CERRADO</v>
      </c>
      <c r="BK24" s="22"/>
      <c r="BL24" s="22"/>
      <c r="BM24" s="22"/>
      <c r="BN24" s="22"/>
      <c r="BO24" s="22"/>
      <c r="BP24" s="22"/>
      <c r="BQ24" s="22"/>
    </row>
    <row r="25" spans="1:69" s="79" customFormat="1" ht="35.1" customHeight="1">
      <c r="A25" s="55"/>
      <c r="B25" s="55"/>
      <c r="C25" s="56" t="s">
        <v>81</v>
      </c>
      <c r="D25" s="57"/>
      <c r="E25" s="83"/>
      <c r="F25" s="58">
        <v>44130</v>
      </c>
      <c r="G25" s="57">
        <v>17</v>
      </c>
      <c r="H25" s="59" t="s">
        <v>83</v>
      </c>
      <c r="I25" s="60" t="s">
        <v>204</v>
      </c>
      <c r="J25" s="84" t="s">
        <v>205</v>
      </c>
      <c r="K25" s="83" t="s">
        <v>206</v>
      </c>
      <c r="L25" s="83" t="s">
        <v>207</v>
      </c>
      <c r="M25" s="28">
        <v>1</v>
      </c>
      <c r="N25" s="56" t="s">
        <v>88</v>
      </c>
      <c r="O25" s="56" t="str">
        <f>IF(H25="","",VLOOKUP(H25,'[1]Procedimientos Publicar'!$C$6:$E$85,3,FALSE))</f>
        <v>SECRETARIA GENERAL</v>
      </c>
      <c r="P25" s="61" t="s">
        <v>89</v>
      </c>
      <c r="Q25" s="78"/>
      <c r="R25" s="78"/>
      <c r="S25" s="78"/>
      <c r="T25" s="63">
        <v>1</v>
      </c>
      <c r="U25" s="57"/>
      <c r="V25" s="31">
        <v>44235</v>
      </c>
      <c r="W25" s="31">
        <v>44600</v>
      </c>
      <c r="X25" s="78"/>
      <c r="Y25" s="58">
        <v>44286</v>
      </c>
      <c r="Z25" s="65" t="s">
        <v>137</v>
      </c>
      <c r="AA25" s="66">
        <v>0.01</v>
      </c>
      <c r="AB25" s="67">
        <f t="shared" si="12"/>
        <v>0.01</v>
      </c>
      <c r="AC25" s="68">
        <f t="shared" si="9"/>
        <v>0.01</v>
      </c>
      <c r="AD25" s="15" t="str">
        <f t="shared" si="0"/>
        <v>ALERTA</v>
      </c>
      <c r="AE25" s="16" t="s">
        <v>138</v>
      </c>
      <c r="AF25" s="1"/>
      <c r="AG25" s="17" t="str">
        <f>IF(AC25=100%,IF(AC25&gt;0.01%,"CUMPLIDA","PENDIENTE"),IF(AC25&lt;0%,"INCUMPLIDA","PENDIENTE"))</f>
        <v>PENDIENTE</v>
      </c>
      <c r="AH25" s="20" t="s">
        <v>92</v>
      </c>
      <c r="AI25" s="74" t="s">
        <v>208</v>
      </c>
      <c r="AJ25" s="16">
        <v>0.5</v>
      </c>
      <c r="AK25" s="21">
        <f t="shared" si="16"/>
        <v>0.5</v>
      </c>
      <c r="AL25" s="38">
        <f t="shared" si="17"/>
        <v>0.5</v>
      </c>
      <c r="AM25" s="15" t="str">
        <f t="shared" si="18"/>
        <v>EN TERMINO</v>
      </c>
      <c r="AN25" s="74" t="s">
        <v>209</v>
      </c>
      <c r="AO25" s="18" t="s">
        <v>94</v>
      </c>
      <c r="AP25" s="17" t="str">
        <f t="shared" ref="AP25:AP28" si="23">IF(AL25=100%,IF(AL25&gt;50%,"CUMPLIDA","PENDIENTE"),IF(AL25&lt;40%,"ATENCIÓN","PENDIENTE"))</f>
        <v>PENDIENTE</v>
      </c>
      <c r="AQ25" s="40"/>
      <c r="AR25" s="16"/>
      <c r="AS25" s="18"/>
      <c r="AT25" s="41" t="str">
        <f>(IF(AS25="","",IF(OR($M25=0,$M25="",AQ25=""),"",AS25/$M25)))</f>
        <v/>
      </c>
      <c r="AU25" s="42" t="str">
        <f>(IF(OR($T25="",AT25=""),"",IF(OR($T25=0,AT25=0),0,IF((AT25*100%)/$T25&gt;100%,100%,(AT25*100%)/$T25))))</f>
        <v/>
      </c>
      <c r="AV25" s="15" t="str">
        <f>IF(AS25="","",IF(AU25&lt;100%, IF(AU25&lt;75%, "ALERTA","EN TERMINO"), IF(AU25=100%, "OK", "EN TERMINO")))</f>
        <v/>
      </c>
      <c r="AW25" s="37"/>
      <c r="AX25" s="18"/>
      <c r="AY25" s="17" t="str">
        <f>IF(AU25=100%,IF(AU25&gt;75%,"CUMPLIDA","PENDIENTE"),IF(AU25&lt;75%,"INCUMPLIDA","PENDIENTE"))</f>
        <v>PENDIENTE</v>
      </c>
      <c r="AZ25" s="40"/>
      <c r="BA25" s="16"/>
      <c r="BB25" s="16"/>
      <c r="BC25" s="21" t="str">
        <f t="shared" si="3"/>
        <v/>
      </c>
      <c r="BD25" s="43" t="str">
        <f t="shared" si="4"/>
        <v/>
      </c>
      <c r="BE25" s="15" t="str">
        <f t="shared" si="5"/>
        <v/>
      </c>
      <c r="BF25" s="81"/>
      <c r="BG25" s="17" t="str">
        <f t="shared" si="6"/>
        <v>PENDIENTE</v>
      </c>
      <c r="BH25" s="18"/>
      <c r="BI25" s="18" t="str">
        <f t="shared" si="21"/>
        <v>ABIERTO</v>
      </c>
      <c r="BJ25" s="18" t="str">
        <f t="shared" si="8"/>
        <v>ABIERTO</v>
      </c>
      <c r="BK25" s="22"/>
      <c r="BL25" s="22"/>
      <c r="BM25" s="22"/>
      <c r="BN25" s="22"/>
      <c r="BO25" s="22"/>
      <c r="BP25" s="22"/>
      <c r="BQ25" s="22"/>
    </row>
    <row r="26" spans="1:69" s="79" customFormat="1" ht="35.1" customHeight="1">
      <c r="A26" s="55"/>
      <c r="B26" s="55"/>
      <c r="C26" s="56" t="s">
        <v>81</v>
      </c>
      <c r="D26" s="57"/>
      <c r="E26" s="83"/>
      <c r="F26" s="58">
        <v>44130</v>
      </c>
      <c r="G26" s="57">
        <v>18</v>
      </c>
      <c r="H26" s="59" t="s">
        <v>83</v>
      </c>
      <c r="I26" s="60" t="s">
        <v>210</v>
      </c>
      <c r="J26" s="84"/>
      <c r="K26" s="83"/>
      <c r="L26" s="83"/>
      <c r="M26" s="28">
        <v>1</v>
      </c>
      <c r="N26" s="56" t="s">
        <v>88</v>
      </c>
      <c r="O26" s="56" t="str">
        <f>IF(H26="","",VLOOKUP(H26,'[1]Procedimientos Publicar'!$C$6:$E$85,3,FALSE))</f>
        <v>SECRETARIA GENERAL</v>
      </c>
      <c r="P26" s="61" t="s">
        <v>89</v>
      </c>
      <c r="Q26" s="78"/>
      <c r="R26" s="78"/>
      <c r="S26" s="78"/>
      <c r="T26" s="63">
        <v>1</v>
      </c>
      <c r="U26" s="57"/>
      <c r="V26" s="31">
        <v>44235</v>
      </c>
      <c r="W26" s="31">
        <v>44600</v>
      </c>
      <c r="X26" s="78"/>
      <c r="Y26" s="58">
        <v>44286</v>
      </c>
      <c r="Z26" s="65" t="s">
        <v>137</v>
      </c>
      <c r="AA26" s="66">
        <v>0.01</v>
      </c>
      <c r="AB26" s="67">
        <f t="shared" si="12"/>
        <v>0.01</v>
      </c>
      <c r="AC26" s="68">
        <f t="shared" si="9"/>
        <v>0.01</v>
      </c>
      <c r="AD26" s="15" t="str">
        <f t="shared" si="0"/>
        <v>ALERTA</v>
      </c>
      <c r="AE26" s="16" t="s">
        <v>138</v>
      </c>
      <c r="AF26" s="1"/>
      <c r="AG26" s="17" t="str">
        <f>IF(AC26=100%,IF(AC26&gt;0.01%,"CUMPLIDA","PENDIENTE"),IF(AC26&lt;0%,"INCUMPLIDA","PENDIENTE"))</f>
        <v>PENDIENTE</v>
      </c>
      <c r="AH26" s="20" t="s">
        <v>92</v>
      </c>
      <c r="AI26" s="74" t="s">
        <v>208</v>
      </c>
      <c r="AJ26" s="16">
        <v>0.5</v>
      </c>
      <c r="AK26" s="21">
        <f t="shared" si="16"/>
        <v>0.5</v>
      </c>
      <c r="AL26" s="38">
        <f t="shared" si="17"/>
        <v>0.5</v>
      </c>
      <c r="AM26" s="15" t="str">
        <f t="shared" si="18"/>
        <v>EN TERMINO</v>
      </c>
      <c r="AN26" s="74" t="s">
        <v>211</v>
      </c>
      <c r="AO26" s="18" t="s">
        <v>94</v>
      </c>
      <c r="AP26" s="17" t="str">
        <f t="shared" si="23"/>
        <v>PENDIENTE</v>
      </c>
      <c r="AQ26" s="40"/>
      <c r="AR26" s="16"/>
      <c r="AS26" s="18"/>
      <c r="AT26" s="41" t="str">
        <f>(IF(AS26="","",IF(OR($M26=0,$M26="",AQ26=""),"",AS26/$M26)))</f>
        <v/>
      </c>
      <c r="AU26" s="42" t="str">
        <f>(IF(OR($T26="",AT26=""),"",IF(OR($T26=0,AT26=0),0,IF((AT26*100%)/$T26&gt;100%,100%,(AT26*100%)/$T26))))</f>
        <v/>
      </c>
      <c r="AV26" s="15" t="str">
        <f>IF(AS26="","",IF(AU26&lt;100%, IF(AU26&lt;75%, "ALERTA","EN TERMINO"), IF(AU26=100%, "OK", "EN TERMINO")))</f>
        <v/>
      </c>
      <c r="AW26" s="37"/>
      <c r="AX26" s="18"/>
      <c r="AY26" s="17" t="str">
        <f>IF(AU26=100%,IF(AU26&gt;75%,"CUMPLIDA","PENDIENTE"),IF(AU26&lt;75%,"INCUMPLIDA","PENDIENTE"))</f>
        <v>PENDIENTE</v>
      </c>
      <c r="AZ26" s="40"/>
      <c r="BA26" s="16"/>
      <c r="BB26" s="16"/>
      <c r="BC26" s="21" t="str">
        <f t="shared" si="3"/>
        <v/>
      </c>
      <c r="BD26" s="43" t="str">
        <f t="shared" si="4"/>
        <v/>
      </c>
      <c r="BE26" s="15" t="str">
        <f t="shared" si="5"/>
        <v/>
      </c>
      <c r="BF26" s="81"/>
      <c r="BG26" s="17" t="str">
        <f t="shared" si="6"/>
        <v>PENDIENTE</v>
      </c>
      <c r="BH26" s="18"/>
      <c r="BI26" s="18" t="str">
        <f t="shared" si="21"/>
        <v>ABIERTO</v>
      </c>
      <c r="BJ26" s="18" t="str">
        <f t="shared" si="8"/>
        <v>ABIERTO</v>
      </c>
      <c r="BK26" s="22"/>
      <c r="BL26" s="22"/>
      <c r="BM26" s="22"/>
      <c r="BN26" s="22"/>
      <c r="BO26" s="22"/>
      <c r="BP26" s="22"/>
      <c r="BQ26" s="22"/>
    </row>
    <row r="27" spans="1:69" s="79" customFormat="1" ht="35.1" customHeight="1">
      <c r="A27" s="55"/>
      <c r="B27" s="55"/>
      <c r="C27" s="56" t="s">
        <v>81</v>
      </c>
      <c r="D27" s="57"/>
      <c r="E27" s="83"/>
      <c r="F27" s="58">
        <v>44130</v>
      </c>
      <c r="G27" s="57">
        <v>19</v>
      </c>
      <c r="H27" s="59" t="s">
        <v>83</v>
      </c>
      <c r="I27" s="73" t="s">
        <v>212</v>
      </c>
      <c r="J27" s="84"/>
      <c r="K27" s="84" t="s">
        <v>213</v>
      </c>
      <c r="L27" s="83" t="s">
        <v>214</v>
      </c>
      <c r="M27" s="28">
        <v>1</v>
      </c>
      <c r="N27" s="56" t="s">
        <v>88</v>
      </c>
      <c r="O27" s="56" t="str">
        <f>IF(H27="","",VLOOKUP(H27,'[1]Procedimientos Publicar'!$C$6:$E$85,3,FALSE))</f>
        <v>SECRETARIA GENERAL</v>
      </c>
      <c r="P27" s="61" t="s">
        <v>89</v>
      </c>
      <c r="Q27" s="78"/>
      <c r="R27" s="78"/>
      <c r="S27" s="78"/>
      <c r="T27" s="63">
        <v>1</v>
      </c>
      <c r="U27" s="57"/>
      <c r="V27" s="31">
        <v>44235</v>
      </c>
      <c r="W27" s="31">
        <v>44600</v>
      </c>
      <c r="X27" s="78"/>
      <c r="Y27" s="58">
        <v>44286</v>
      </c>
      <c r="Z27" s="65" t="s">
        <v>137</v>
      </c>
      <c r="AA27" s="66">
        <v>0.01</v>
      </c>
      <c r="AB27" s="67">
        <f t="shared" si="12"/>
        <v>0.01</v>
      </c>
      <c r="AC27" s="68">
        <f t="shared" si="9"/>
        <v>0.01</v>
      </c>
      <c r="AD27" s="15" t="str">
        <f t="shared" si="0"/>
        <v>ALERTA</v>
      </c>
      <c r="AE27" s="16" t="s">
        <v>138</v>
      </c>
      <c r="AF27" s="1"/>
      <c r="AG27" s="17" t="str">
        <f>IF(AC27=100%,IF(AC27&gt;0.01%,"CUMPLIDA","PENDIENTE"),IF(AC27&lt;0%,"INCUMPLIDA","PENDIENTE"))</f>
        <v>PENDIENTE</v>
      </c>
      <c r="AH27" s="20" t="s">
        <v>92</v>
      </c>
      <c r="AI27" s="74" t="s">
        <v>194</v>
      </c>
      <c r="AJ27" s="16">
        <v>0.01</v>
      </c>
      <c r="AK27" s="21">
        <f t="shared" si="16"/>
        <v>0.01</v>
      </c>
      <c r="AL27" s="38">
        <f t="shared" si="17"/>
        <v>0.01</v>
      </c>
      <c r="AM27" s="15" t="str">
        <f t="shared" si="18"/>
        <v>ALERTA</v>
      </c>
      <c r="AN27" s="74" t="s">
        <v>165</v>
      </c>
      <c r="AO27" s="18" t="s">
        <v>94</v>
      </c>
      <c r="AP27" s="17" t="str">
        <f t="shared" si="23"/>
        <v>ATENCIÓN</v>
      </c>
      <c r="AQ27" s="40"/>
      <c r="AR27" s="16"/>
      <c r="AS27" s="18"/>
      <c r="AT27" s="41" t="str">
        <f>(IF(AS27="","",IF(OR($M27=0,$M27="",AQ27=""),"",AS27/$M27)))</f>
        <v/>
      </c>
      <c r="AU27" s="42" t="str">
        <f>(IF(OR($T27="",AT27=""),"",IF(OR($T27=0,AT27=0),0,IF((AT27*100%)/$T27&gt;100%,100%,(AT27*100%)/$T27))))</f>
        <v/>
      </c>
      <c r="AV27" s="15" t="str">
        <f>IF(AS27="","",IF(AU27&lt;100%, IF(AU27&lt;75%, "ALERTA","EN TERMINO"), IF(AU27=100%, "OK", "EN TERMINO")))</f>
        <v/>
      </c>
      <c r="AW27" s="37"/>
      <c r="AX27" s="18"/>
      <c r="AY27" s="17" t="str">
        <f>IF(AU27=100%,IF(AU27&gt;75%,"CUMPLIDA","PENDIENTE"),IF(AU27&lt;75%,"INCUMPLIDA","PENDIENTE"))</f>
        <v>PENDIENTE</v>
      </c>
      <c r="AZ27" s="40"/>
      <c r="BA27" s="16"/>
      <c r="BB27" s="16"/>
      <c r="BC27" s="21" t="str">
        <f t="shared" si="3"/>
        <v/>
      </c>
      <c r="BD27" s="43" t="str">
        <f t="shared" si="4"/>
        <v/>
      </c>
      <c r="BE27" s="15" t="str">
        <f t="shared" si="5"/>
        <v/>
      </c>
      <c r="BF27" s="81"/>
      <c r="BG27" s="17" t="str">
        <f t="shared" si="6"/>
        <v>PENDIENTE</v>
      </c>
      <c r="BH27" s="18"/>
      <c r="BI27" s="18" t="str">
        <f t="shared" si="21"/>
        <v>ABIERTO</v>
      </c>
      <c r="BJ27" s="18" t="str">
        <f t="shared" si="8"/>
        <v>ABIERTO</v>
      </c>
      <c r="BK27" s="22"/>
      <c r="BL27" s="22"/>
      <c r="BM27" s="22"/>
      <c r="BN27" s="22"/>
      <c r="BO27" s="22"/>
      <c r="BP27" s="22"/>
      <c r="BQ27" s="22"/>
    </row>
    <row r="28" spans="1:69" s="79" customFormat="1" ht="35.1" customHeight="1">
      <c r="A28" s="55"/>
      <c r="B28" s="55"/>
      <c r="C28" s="56" t="s">
        <v>81</v>
      </c>
      <c r="D28" s="57"/>
      <c r="E28" s="83"/>
      <c r="F28" s="58">
        <v>44130</v>
      </c>
      <c r="G28" s="57">
        <v>20</v>
      </c>
      <c r="H28" s="59" t="s">
        <v>83</v>
      </c>
      <c r="I28" s="73" t="s">
        <v>215</v>
      </c>
      <c r="J28" s="84"/>
      <c r="K28" s="84"/>
      <c r="L28" s="83"/>
      <c r="M28" s="28">
        <v>1</v>
      </c>
      <c r="N28" s="56" t="s">
        <v>88</v>
      </c>
      <c r="O28" s="56" t="str">
        <f>IF(H28="","",VLOOKUP(H28,'[1]Procedimientos Publicar'!$C$6:$E$85,3,FALSE))</f>
        <v>SECRETARIA GENERAL</v>
      </c>
      <c r="P28" s="61" t="s">
        <v>89</v>
      </c>
      <c r="Q28" s="78"/>
      <c r="R28" s="78"/>
      <c r="S28" s="78"/>
      <c r="T28" s="63">
        <v>1</v>
      </c>
      <c r="U28" s="57"/>
      <c r="V28" s="31">
        <v>44235</v>
      </c>
      <c r="W28" s="31">
        <v>44600</v>
      </c>
      <c r="X28" s="78"/>
      <c r="Y28" s="58">
        <v>44286</v>
      </c>
      <c r="Z28" s="65" t="s">
        <v>137</v>
      </c>
      <c r="AA28" s="66">
        <v>0.01</v>
      </c>
      <c r="AB28" s="67">
        <f t="shared" si="12"/>
        <v>0.01</v>
      </c>
      <c r="AC28" s="68">
        <f t="shared" si="9"/>
        <v>0.01</v>
      </c>
      <c r="AD28" s="15" t="str">
        <f t="shared" si="0"/>
        <v>ALERTA</v>
      </c>
      <c r="AE28" s="16" t="s">
        <v>138</v>
      </c>
      <c r="AF28" s="1"/>
      <c r="AG28" s="17" t="str">
        <f>IF(AC28=100%,IF(AC28&gt;0.01%,"CUMPLIDA","PENDIENTE"),IF(AC28&lt;0%,"INCUMPLIDA","PENDIENTE"))</f>
        <v>PENDIENTE</v>
      </c>
      <c r="AH28" s="20" t="s">
        <v>92</v>
      </c>
      <c r="AI28" s="74" t="s">
        <v>194</v>
      </c>
      <c r="AJ28" s="52">
        <v>0.01</v>
      </c>
      <c r="AK28" s="21">
        <f t="shared" si="16"/>
        <v>0.01</v>
      </c>
      <c r="AL28" s="38">
        <f t="shared" si="17"/>
        <v>0.01</v>
      </c>
      <c r="AM28" s="15" t="str">
        <f t="shared" si="18"/>
        <v>ALERTA</v>
      </c>
      <c r="AN28" s="74" t="s">
        <v>165</v>
      </c>
      <c r="AO28" s="18" t="s">
        <v>94</v>
      </c>
      <c r="AP28" s="17" t="str">
        <f t="shared" si="23"/>
        <v>ATENCIÓN</v>
      </c>
      <c r="AQ28" s="40"/>
      <c r="AR28" s="53"/>
      <c r="AS28" s="52"/>
      <c r="AT28" s="52"/>
      <c r="AU28" s="52"/>
      <c r="AV28" s="52"/>
      <c r="AW28" s="54"/>
      <c r="AX28" s="52"/>
      <c r="AY28" s="52"/>
      <c r="AZ28" s="40"/>
      <c r="BA28" s="16"/>
      <c r="BB28" s="52"/>
      <c r="BC28" s="21" t="str">
        <f t="shared" si="3"/>
        <v/>
      </c>
      <c r="BD28" s="43" t="str">
        <f t="shared" si="4"/>
        <v/>
      </c>
      <c r="BE28" s="15" t="str">
        <f t="shared" si="5"/>
        <v/>
      </c>
      <c r="BF28" s="16"/>
      <c r="BG28" s="17" t="str">
        <f t="shared" si="6"/>
        <v>PENDIENTE</v>
      </c>
      <c r="BH28" s="18"/>
      <c r="BI28" s="18" t="str">
        <f t="shared" si="21"/>
        <v>ABIERTO</v>
      </c>
      <c r="BJ28" s="18" t="str">
        <f t="shared" si="8"/>
        <v>ABIERTO</v>
      </c>
      <c r="BK28" s="22"/>
      <c r="BL28" s="22"/>
      <c r="BM28" s="22"/>
      <c r="BN28" s="22"/>
      <c r="BO28" s="22"/>
      <c r="BP28" s="22"/>
      <c r="BQ28" s="22"/>
    </row>
    <row r="29" spans="1:69" s="79" customFormat="1" ht="35.1" customHeight="1">
      <c r="A29" s="55"/>
      <c r="B29" s="55"/>
      <c r="C29" s="56" t="s">
        <v>81</v>
      </c>
      <c r="D29" s="57"/>
      <c r="E29" s="83"/>
      <c r="F29" s="58">
        <v>44130</v>
      </c>
      <c r="G29" s="57">
        <v>21</v>
      </c>
      <c r="H29" s="59" t="s">
        <v>83</v>
      </c>
      <c r="I29" s="73" t="s">
        <v>216</v>
      </c>
      <c r="J29" s="56" t="s">
        <v>217</v>
      </c>
      <c r="K29" s="56" t="s">
        <v>218</v>
      </c>
      <c r="L29" s="56" t="s">
        <v>219</v>
      </c>
      <c r="M29" s="28">
        <v>1</v>
      </c>
      <c r="N29" s="56" t="s">
        <v>88</v>
      </c>
      <c r="O29" s="56" t="str">
        <f>IF(H29="","",VLOOKUP(H29,'[1]Procedimientos Publicar'!$C$6:$E$85,3,FALSE))</f>
        <v>SECRETARIA GENERAL</v>
      </c>
      <c r="P29" s="61" t="s">
        <v>89</v>
      </c>
      <c r="Q29" s="78"/>
      <c r="R29" s="78"/>
      <c r="S29" s="78"/>
      <c r="T29" s="63">
        <v>1</v>
      </c>
      <c r="U29" s="57"/>
      <c r="V29" s="31">
        <v>44235</v>
      </c>
      <c r="W29" s="31">
        <v>44600</v>
      </c>
      <c r="X29" s="78"/>
      <c r="Y29" s="58">
        <v>44286</v>
      </c>
      <c r="Z29" s="65" t="s">
        <v>220</v>
      </c>
      <c r="AA29" s="66">
        <v>0.25</v>
      </c>
      <c r="AB29" s="67">
        <f t="shared" si="12"/>
        <v>0.25</v>
      </c>
      <c r="AC29" s="68">
        <f t="shared" si="9"/>
        <v>0.25</v>
      </c>
      <c r="AD29" s="15" t="str">
        <f t="shared" si="0"/>
        <v>EN TERMINO</v>
      </c>
      <c r="AE29" s="19" t="s">
        <v>117</v>
      </c>
      <c r="AF29" s="1"/>
      <c r="AG29" s="17" t="str">
        <f>IF(AC29=100%,IF(AC29&gt;25%,"CUMPLIDA","PENDIENTE"),IF(AC29&lt;25%,"INCUMPLIDA","PENDIENTE"))</f>
        <v>PENDIENTE</v>
      </c>
      <c r="AH29" s="20" t="s">
        <v>92</v>
      </c>
      <c r="AI29" s="74" t="s">
        <v>221</v>
      </c>
      <c r="AJ29" s="52">
        <v>0.4</v>
      </c>
      <c r="AK29" s="21">
        <f t="shared" si="16"/>
        <v>0.4</v>
      </c>
      <c r="AL29" s="38">
        <f t="shared" si="17"/>
        <v>0.4</v>
      </c>
      <c r="AM29" s="15" t="str">
        <f t="shared" si="18"/>
        <v>ALERTA</v>
      </c>
      <c r="AN29" s="74" t="s">
        <v>222</v>
      </c>
      <c r="AO29" s="18" t="s">
        <v>94</v>
      </c>
      <c r="AP29" s="17" t="str">
        <f>IF(AL29=100%,IF(AL29&gt;50%,"CUMPLIDA","PENDIENTE"),IF(AL29&lt;40%,"ATENCIÓN","PENDIENTE"))</f>
        <v>PENDIENTE</v>
      </c>
      <c r="AQ29" s="40"/>
      <c r="AR29" s="53"/>
      <c r="AS29" s="52"/>
      <c r="AT29" s="52"/>
      <c r="AU29" s="52"/>
      <c r="AV29" s="52"/>
      <c r="AW29" s="54"/>
      <c r="AX29" s="52"/>
      <c r="AY29" s="52"/>
      <c r="AZ29" s="40"/>
      <c r="BA29" s="16"/>
      <c r="BB29" s="52"/>
      <c r="BC29" s="21" t="str">
        <f t="shared" si="3"/>
        <v/>
      </c>
      <c r="BD29" s="43" t="str">
        <f t="shared" si="4"/>
        <v/>
      </c>
      <c r="BE29" s="15" t="str">
        <f t="shared" si="5"/>
        <v/>
      </c>
      <c r="BF29" s="16"/>
      <c r="BG29" s="17" t="str">
        <f t="shared" si="6"/>
        <v>PENDIENTE</v>
      </c>
      <c r="BH29" s="18"/>
      <c r="BI29" s="18" t="str">
        <f t="shared" si="21"/>
        <v>ABIERTO</v>
      </c>
      <c r="BJ29" s="18" t="str">
        <f t="shared" si="8"/>
        <v>ABIERTO</v>
      </c>
      <c r="BK29" s="22"/>
      <c r="BL29" s="22"/>
      <c r="BM29" s="22"/>
      <c r="BN29" s="22"/>
      <c r="BO29" s="22"/>
      <c r="BP29" s="22"/>
      <c r="BQ29" s="22"/>
    </row>
    <row r="30" spans="1:69" s="79" customFormat="1" ht="35.1" customHeight="1">
      <c r="A30" s="55"/>
      <c r="B30" s="55"/>
      <c r="C30" s="56" t="s">
        <v>81</v>
      </c>
      <c r="D30" s="57"/>
      <c r="E30" s="83"/>
      <c r="F30" s="58">
        <v>44130</v>
      </c>
      <c r="G30" s="57">
        <v>22</v>
      </c>
      <c r="H30" s="59" t="s">
        <v>83</v>
      </c>
      <c r="I30" s="73" t="s">
        <v>223</v>
      </c>
      <c r="J30" s="56" t="s">
        <v>224</v>
      </c>
      <c r="K30" s="56" t="s">
        <v>225</v>
      </c>
      <c r="L30" s="76" t="s">
        <v>226</v>
      </c>
      <c r="M30" s="28">
        <v>1</v>
      </c>
      <c r="N30" s="56" t="s">
        <v>88</v>
      </c>
      <c r="O30" s="56" t="str">
        <f>IF(H30="","",VLOOKUP(H30,'[1]Procedimientos Publicar'!$C$6:$E$85,3,FALSE))</f>
        <v>SECRETARIA GENERAL</v>
      </c>
      <c r="P30" s="61" t="s">
        <v>89</v>
      </c>
      <c r="Q30" s="78"/>
      <c r="R30" s="78"/>
      <c r="S30" s="78"/>
      <c r="T30" s="63">
        <v>1</v>
      </c>
      <c r="U30" s="57"/>
      <c r="V30" s="31">
        <v>44235</v>
      </c>
      <c r="W30" s="31">
        <v>44600</v>
      </c>
      <c r="X30" s="78"/>
      <c r="Y30" s="58">
        <v>44286</v>
      </c>
      <c r="Z30" s="65" t="s">
        <v>137</v>
      </c>
      <c r="AA30" s="66">
        <v>0.01</v>
      </c>
      <c r="AB30" s="67">
        <f t="shared" si="12"/>
        <v>0.01</v>
      </c>
      <c r="AC30" s="68">
        <f t="shared" si="9"/>
        <v>0.01</v>
      </c>
      <c r="AD30" s="15" t="str">
        <f t="shared" si="0"/>
        <v>ALERTA</v>
      </c>
      <c r="AE30" s="16" t="s">
        <v>138</v>
      </c>
      <c r="AF30" s="1"/>
      <c r="AG30" s="17" t="str">
        <f>IF(AC30=100%,IF(AC30&gt;0.01%,"CUMPLIDA","PENDIENTE"),IF(AC30&lt;0%,"INCUMPLIDA","PENDIENTE"))</f>
        <v>PENDIENTE</v>
      </c>
      <c r="AH30" s="20" t="s">
        <v>92</v>
      </c>
      <c r="AI30" s="80" t="s">
        <v>227</v>
      </c>
      <c r="AJ30" s="52">
        <v>1</v>
      </c>
      <c r="AK30" s="21">
        <f t="shared" si="16"/>
        <v>1</v>
      </c>
      <c r="AL30" s="38">
        <f t="shared" si="17"/>
        <v>1</v>
      </c>
      <c r="AM30" s="15" t="str">
        <f t="shared" si="18"/>
        <v>OK</v>
      </c>
      <c r="AN30" s="80" t="s">
        <v>228</v>
      </c>
      <c r="AO30" s="18" t="s">
        <v>94</v>
      </c>
      <c r="AP30" s="17" t="str">
        <f>IF(AL30=100%,IF(AL30&gt;50%,"CUMPLIDA","PENDIENTE"),IF(AL30&lt;40%,"ATENCIÓN","PENDIENTE"))</f>
        <v>CUMPLIDA</v>
      </c>
      <c r="AQ30" s="40"/>
      <c r="AR30" s="53"/>
      <c r="AS30" s="52"/>
      <c r="AT30" s="52"/>
      <c r="AU30" s="52"/>
      <c r="AV30" s="52"/>
      <c r="AW30" s="54"/>
      <c r="AX30" s="52"/>
      <c r="AY30" s="52"/>
      <c r="AZ30" s="40"/>
      <c r="BA30" s="16"/>
      <c r="BB30" s="52"/>
      <c r="BC30" s="21" t="str">
        <f t="shared" si="3"/>
        <v/>
      </c>
      <c r="BD30" s="43" t="str">
        <f t="shared" si="4"/>
        <v/>
      </c>
      <c r="BE30" s="15" t="str">
        <f t="shared" si="5"/>
        <v/>
      </c>
      <c r="BF30" s="16"/>
      <c r="BG30" s="17" t="str">
        <f t="shared" si="6"/>
        <v>PENDIENTE</v>
      </c>
      <c r="BH30" s="18"/>
      <c r="BI30" s="18" t="str">
        <f t="shared" si="21"/>
        <v>ABIERTO</v>
      </c>
      <c r="BJ30" s="18" t="str">
        <f>IF(AP30="CUMPLIDA","CERRADO","ABIERTO")</f>
        <v>CERRADO</v>
      </c>
      <c r="BK30" s="22"/>
      <c r="BL30" s="22"/>
      <c r="BM30" s="22"/>
      <c r="BN30" s="22"/>
      <c r="BO30" s="22"/>
      <c r="BP30" s="22"/>
      <c r="BQ30" s="22"/>
    </row>
  </sheetData>
  <autoFilter ref="A3:BL3" xr:uid="{00000000-0009-0000-0000-000000000000}"/>
  <mergeCells count="76">
    <mergeCell ref="E5:E8"/>
    <mergeCell ref="F2:F3"/>
    <mergeCell ref="G2:G3"/>
    <mergeCell ref="H2:H3"/>
    <mergeCell ref="I2:I3"/>
    <mergeCell ref="A1:I1"/>
    <mergeCell ref="A2:A3"/>
    <mergeCell ref="B2:B3"/>
    <mergeCell ref="C2:C3"/>
    <mergeCell ref="D2:D3"/>
    <mergeCell ref="E2:E3"/>
    <mergeCell ref="V2:V3"/>
    <mergeCell ref="W2:W3"/>
    <mergeCell ref="Y2:Y3"/>
    <mergeCell ref="Z2:Z3"/>
    <mergeCell ref="AA2:AA3"/>
    <mergeCell ref="AB2:AB3"/>
    <mergeCell ref="AC2:AC3"/>
    <mergeCell ref="J1:W1"/>
    <mergeCell ref="Y1:AG1"/>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BC2:BC3"/>
    <mergeCell ref="BB2:BB3"/>
    <mergeCell ref="BA2:BA3"/>
    <mergeCell ref="BL2:BL4"/>
    <mergeCell ref="BH2:BH3"/>
    <mergeCell ref="BI2:BI3"/>
    <mergeCell ref="BJ2:BJ3"/>
    <mergeCell ref="BK2:BK3"/>
    <mergeCell ref="AZ2:AZ3"/>
    <mergeCell ref="AE2:AE3"/>
    <mergeCell ref="AF2:AF3"/>
    <mergeCell ref="J2:J3"/>
    <mergeCell ref="K2:M2"/>
    <mergeCell ref="N2:N3"/>
    <mergeCell ref="O2:O3"/>
    <mergeCell ref="P2:P3"/>
    <mergeCell ref="Q2:Q3"/>
    <mergeCell ref="AD2:AD3"/>
    <mergeCell ref="R2:R3"/>
    <mergeCell ref="S2:S3"/>
    <mergeCell ref="T2:T3"/>
    <mergeCell ref="U2:U3"/>
    <mergeCell ref="BF5:BF8"/>
    <mergeCell ref="BF9:BF12"/>
    <mergeCell ref="BF14:BF17"/>
    <mergeCell ref="BF19:BF22"/>
    <mergeCell ref="BF24:BF27"/>
    <mergeCell ref="E9:E30"/>
    <mergeCell ref="J25:J28"/>
    <mergeCell ref="K25:K26"/>
    <mergeCell ref="K27:K28"/>
    <mergeCell ref="L25:L26"/>
    <mergeCell ref="L27:L28"/>
  </mergeCells>
  <conditionalFormatting sqref="AM13 AM19:AM20 AM24 BE5:BE30 AD5:AD30">
    <cfRule type="containsText" dxfId="68" priority="552" stopIfTrue="1" operator="containsText" text="EN TERMINO">
      <formula>NOT(ISERROR(SEARCH("EN TERMINO",AD5)))</formula>
    </cfRule>
    <cfRule type="containsText" priority="553" operator="containsText" text="AMARILLO">
      <formula>NOT(ISERROR(SEARCH("AMARILLO",AD5)))</formula>
    </cfRule>
    <cfRule type="containsText" dxfId="67" priority="554" stopIfTrue="1" operator="containsText" text="ALERTA">
      <formula>NOT(ISERROR(SEARCH("ALERTA",AD5)))</formula>
    </cfRule>
    <cfRule type="containsText" dxfId="66" priority="555" stopIfTrue="1" operator="containsText" text="OK">
      <formula>NOT(ISERROR(SEARCH("OK",AD5)))</formula>
    </cfRule>
  </conditionalFormatting>
  <conditionalFormatting sqref="AP13 AP19:AP20 AP24 BG5:BG30 AG5:AG30">
    <cfRule type="containsText" dxfId="65" priority="292" stopIfTrue="1" operator="containsText" text="CUMPLIDA">
      <formula>NOT(ISERROR(SEARCH("CUMPLIDA",AG5)))</formula>
    </cfRule>
  </conditionalFormatting>
  <conditionalFormatting sqref="AP13 AP19:AP20 AP24 BG5:BG30 AG5:AG30">
    <cfRule type="containsText" dxfId="64" priority="291" stopIfTrue="1" operator="containsText" text="INCUMPLIDA">
      <formula>NOT(ISERROR(SEARCH("INCUMPLIDA",AG5)))</formula>
    </cfRule>
  </conditionalFormatting>
  <conditionalFormatting sqref="AP13 AP19:AP20 AP24 BG5:BG30 AG5:AG30">
    <cfRule type="containsText" dxfId="63" priority="290" stopIfTrue="1" operator="containsText" text="PENDIENTE">
      <formula>NOT(ISERROR(SEARCH("PENDIENTE",AG5)))</formula>
    </cfRule>
  </conditionalFormatting>
  <conditionalFormatting sqref="BI5:BJ30">
    <cfRule type="containsText" dxfId="62" priority="261" operator="containsText" text="cerrada">
      <formula>NOT(ISERROR(SEARCH("cerrada",BI5)))</formula>
    </cfRule>
    <cfRule type="containsText" dxfId="61" priority="262" operator="containsText" text="cerrado">
      <formula>NOT(ISERROR(SEARCH("cerrado",BI5)))</formula>
    </cfRule>
    <cfRule type="containsText" dxfId="60" priority="263" operator="containsText" text="Abierto">
      <formula>NOT(ISERROR(SEARCH("Abierto",BI5)))</formula>
    </cfRule>
  </conditionalFormatting>
  <conditionalFormatting sqref="AV5:AV12 AV14:AV17 AV19:AV22 AV24:AV27">
    <cfRule type="containsText" dxfId="59" priority="255" stopIfTrue="1" operator="containsText" text="EN TERMINO">
      <formula>NOT(ISERROR(SEARCH("EN TERMINO",AV5)))</formula>
    </cfRule>
    <cfRule type="containsText" priority="256" operator="containsText" text="AMARILLO">
      <formula>NOT(ISERROR(SEARCH("AMARILLO",AV5)))</formula>
    </cfRule>
    <cfRule type="containsText" dxfId="58" priority="257" stopIfTrue="1" operator="containsText" text="ALERTA">
      <formula>NOT(ISERROR(SEARCH("ALERTA",AV5)))</formula>
    </cfRule>
    <cfRule type="containsText" dxfId="57" priority="258" stopIfTrue="1" operator="containsText" text="OK">
      <formula>NOT(ISERROR(SEARCH("OK",AV5)))</formula>
    </cfRule>
  </conditionalFormatting>
  <conditionalFormatting sqref="AY5:AY12 AY14:AY17 AY19:AY22 AY24:AY27">
    <cfRule type="containsText" dxfId="56" priority="254" stopIfTrue="1" operator="containsText" text="CUMPLIDA">
      <formula>NOT(ISERROR(SEARCH("CUMPLIDA",AY5)))</formula>
    </cfRule>
  </conditionalFormatting>
  <conditionalFormatting sqref="AY5:AY12 AY14:AY17 AY19:AY22 AY24:AY27">
    <cfRule type="containsText" dxfId="55" priority="253" stopIfTrue="1" operator="containsText" text="INCUMPLIDA">
      <formula>NOT(ISERROR(SEARCH("INCUMPLIDA",AY5)))</formula>
    </cfRule>
  </conditionalFormatting>
  <conditionalFormatting sqref="AY5:AY12 AY14:AY17 AY19:AY22 AY24:AY27">
    <cfRule type="containsText" dxfId="54" priority="252" stopIfTrue="1" operator="containsText" text="PENDIENTE">
      <formula>NOT(ISERROR(SEARCH("PENDIENTE",AY5)))</formula>
    </cfRule>
  </conditionalFormatting>
  <conditionalFormatting sqref="AG5:AG17 AG19:AG22 AG24:AG28">
    <cfRule type="containsText" dxfId="53" priority="251" operator="containsText" text="PENDIENTE">
      <formula>NOT(ISERROR(SEARCH("PENDIENTE",AG5)))</formula>
    </cfRule>
  </conditionalFormatting>
  <conditionalFormatting sqref="AV5:AV12 AV14:AV17 AV19:AV22 AV24:AV27">
    <cfRule type="dataBar" priority="259">
      <dataBar>
        <cfvo type="min"/>
        <cfvo type="max"/>
        <color rgb="FF638EC6"/>
      </dataBar>
    </cfRule>
  </conditionalFormatting>
  <conditionalFormatting sqref="AG18">
    <cfRule type="containsText" dxfId="52" priority="247" operator="containsText" text="PENDIENTE">
      <formula>NOT(ISERROR(SEARCH("PENDIENTE",AG18)))</formula>
    </cfRule>
  </conditionalFormatting>
  <conditionalFormatting sqref="AG23">
    <cfRule type="containsText" dxfId="51" priority="246" operator="containsText" text="PENDIENTE">
      <formula>NOT(ISERROR(SEARCH("PENDIENTE",AG23)))</formula>
    </cfRule>
  </conditionalFormatting>
  <conditionalFormatting sqref="AG30">
    <cfRule type="containsText" dxfId="50" priority="245" operator="containsText" text="PENDIENTE">
      <formula>NOT(ISERROR(SEARCH("PENDIENTE",AG30)))</formula>
    </cfRule>
  </conditionalFormatting>
  <conditionalFormatting sqref="AM5:AM8">
    <cfRule type="containsText" dxfId="49" priority="124" stopIfTrue="1" operator="containsText" text="EN TERMINO">
      <formula>NOT(ISERROR(SEARCH("EN TERMINO",AM5)))</formula>
    </cfRule>
    <cfRule type="containsText" priority="125" operator="containsText" text="AMARILLO">
      <formula>NOT(ISERROR(SEARCH("AMARILLO",AM5)))</formula>
    </cfRule>
    <cfRule type="containsText" dxfId="48" priority="126" stopIfTrue="1" operator="containsText" text="ALERTA">
      <formula>NOT(ISERROR(SEARCH("ALERTA",AM5)))</formula>
    </cfRule>
    <cfRule type="containsText" dxfId="47" priority="127" stopIfTrue="1" operator="containsText" text="OK">
      <formula>NOT(ISERROR(SEARCH("OK",AM5)))</formula>
    </cfRule>
  </conditionalFormatting>
  <conditionalFormatting sqref="AP5:AP8">
    <cfRule type="containsText" dxfId="46" priority="123" stopIfTrue="1" operator="containsText" text="CUMPLIDA">
      <formula>NOT(ISERROR(SEARCH("CUMPLIDA",AP5)))</formula>
    </cfRule>
  </conditionalFormatting>
  <conditionalFormatting sqref="AP5:AP8">
    <cfRule type="containsText" dxfId="45" priority="122" stopIfTrue="1" operator="containsText" text="INCUMPLIDA">
      <formula>NOT(ISERROR(SEARCH("INCUMPLIDA",AP5)))</formula>
    </cfRule>
  </conditionalFormatting>
  <conditionalFormatting sqref="AP5:AP8">
    <cfRule type="containsText" dxfId="44" priority="121" stopIfTrue="1" operator="containsText" text="PENDIENTE">
      <formula>NOT(ISERROR(SEARCH("PENDIENTE",AP5)))</formula>
    </cfRule>
  </conditionalFormatting>
  <conditionalFormatting sqref="AP5:AP8">
    <cfRule type="containsText" dxfId="43" priority="119" operator="containsText" text="ATENCIÓN">
      <formula>NOT(ISERROR(SEARCH("ATENCIÓN",AP5)))</formula>
    </cfRule>
    <cfRule type="expression" priority="120" stopIfTrue="1">
      <formula>"ATENCIÓN"</formula>
    </cfRule>
  </conditionalFormatting>
  <conditionalFormatting sqref="AP5:AP8">
    <cfRule type="containsText" dxfId="42" priority="117" operator="containsText" text="ATENCIÓN">
      <formula>NOT(ISERROR(SEARCH("ATENCIÓN",AP5)))</formula>
    </cfRule>
    <cfRule type="expression" priority="118" stopIfTrue="1">
      <formula>"ATENCIÓN"</formula>
    </cfRule>
  </conditionalFormatting>
  <conditionalFormatting sqref="AM9:AM12">
    <cfRule type="containsText" dxfId="41" priority="102" stopIfTrue="1" operator="containsText" text="EN TERMINO">
      <formula>NOT(ISERROR(SEARCH("EN TERMINO",AM9)))</formula>
    </cfRule>
    <cfRule type="containsText" priority="103" operator="containsText" text="AMARILLO">
      <formula>NOT(ISERROR(SEARCH("AMARILLO",AM9)))</formula>
    </cfRule>
    <cfRule type="containsText" dxfId="40" priority="104" stopIfTrue="1" operator="containsText" text="ALERTA">
      <formula>NOT(ISERROR(SEARCH("ALERTA",AM9)))</formula>
    </cfRule>
    <cfRule type="containsText" dxfId="39" priority="105" stopIfTrue="1" operator="containsText" text="OK">
      <formula>NOT(ISERROR(SEARCH("OK",AM9)))</formula>
    </cfRule>
  </conditionalFormatting>
  <conditionalFormatting sqref="AP9:AP12">
    <cfRule type="containsText" dxfId="38" priority="101" stopIfTrue="1" operator="containsText" text="CUMPLIDA">
      <formula>NOT(ISERROR(SEARCH("CUMPLIDA",AP9)))</formula>
    </cfRule>
  </conditionalFormatting>
  <conditionalFormatting sqref="AP9:AP12">
    <cfRule type="containsText" dxfId="37" priority="100" stopIfTrue="1" operator="containsText" text="INCUMPLIDA">
      <formula>NOT(ISERROR(SEARCH("INCUMPLIDA",AP9)))</formula>
    </cfRule>
  </conditionalFormatting>
  <conditionalFormatting sqref="AP9:AP12">
    <cfRule type="containsText" dxfId="36" priority="99" stopIfTrue="1" operator="containsText" text="PENDIENTE">
      <formula>NOT(ISERROR(SEARCH("PENDIENTE",AP9)))</formula>
    </cfRule>
  </conditionalFormatting>
  <conditionalFormatting sqref="AP10">
    <cfRule type="containsText" dxfId="35" priority="97" operator="containsText" text="ATENCIÓN">
      <formula>NOT(ISERROR(SEARCH("ATENCIÓN",AP10)))</formula>
    </cfRule>
    <cfRule type="expression" priority="98" stopIfTrue="1">
      <formula>"ATENCIÓN"</formula>
    </cfRule>
  </conditionalFormatting>
  <conditionalFormatting sqref="AP11">
    <cfRule type="containsText" dxfId="34" priority="95" operator="containsText" text="ATENCIÓN">
      <formula>NOT(ISERROR(SEARCH("ATENCIÓN",AP11)))</formula>
    </cfRule>
    <cfRule type="expression" priority="96" stopIfTrue="1">
      <formula>"ATENCIÓN"</formula>
    </cfRule>
  </conditionalFormatting>
  <conditionalFormatting sqref="AP9:AP12">
    <cfRule type="containsText" dxfId="33" priority="93" operator="containsText" text="ATENCIÓN">
      <formula>NOT(ISERROR(SEARCH("ATENCIÓN",AP9)))</formula>
    </cfRule>
    <cfRule type="expression" priority="94" stopIfTrue="1">
      <formula>"ATENCIÓN"</formula>
    </cfRule>
  </conditionalFormatting>
  <conditionalFormatting sqref="AP9:AP12">
    <cfRule type="containsText" dxfId="32" priority="91" operator="containsText" text="ATENCIÓN">
      <formula>NOT(ISERROR(SEARCH("ATENCIÓN",AP9)))</formula>
    </cfRule>
    <cfRule type="expression" priority="92" stopIfTrue="1">
      <formula>"ATENCIÓN"</formula>
    </cfRule>
  </conditionalFormatting>
  <conditionalFormatting sqref="AM14:AM18">
    <cfRule type="containsText" dxfId="31" priority="87" stopIfTrue="1" operator="containsText" text="EN TERMINO">
      <formula>NOT(ISERROR(SEARCH("EN TERMINO",AM14)))</formula>
    </cfRule>
    <cfRule type="containsText" priority="88" operator="containsText" text="AMARILLO">
      <formula>NOT(ISERROR(SEARCH("AMARILLO",AM14)))</formula>
    </cfRule>
    <cfRule type="containsText" dxfId="30" priority="89" stopIfTrue="1" operator="containsText" text="ALERTA">
      <formula>NOT(ISERROR(SEARCH("ALERTA",AM14)))</formula>
    </cfRule>
    <cfRule type="containsText" dxfId="29" priority="90" stopIfTrue="1" operator="containsText" text="OK">
      <formula>NOT(ISERROR(SEARCH("OK",AM14)))</formula>
    </cfRule>
  </conditionalFormatting>
  <conditionalFormatting sqref="AP14:AP18">
    <cfRule type="containsText" dxfId="28" priority="86" stopIfTrue="1" operator="containsText" text="CUMPLIDA">
      <formula>NOT(ISERROR(SEARCH("CUMPLIDA",AP14)))</formula>
    </cfRule>
  </conditionalFormatting>
  <conditionalFormatting sqref="AP14:AP18">
    <cfRule type="containsText" dxfId="27" priority="85" stopIfTrue="1" operator="containsText" text="INCUMPLIDA">
      <formula>NOT(ISERROR(SEARCH("INCUMPLIDA",AP14)))</formula>
    </cfRule>
  </conditionalFormatting>
  <conditionalFormatting sqref="AP14:AP18">
    <cfRule type="containsText" dxfId="26" priority="84" stopIfTrue="1" operator="containsText" text="PENDIENTE">
      <formula>NOT(ISERROR(SEARCH("PENDIENTE",AP14)))</formula>
    </cfRule>
  </conditionalFormatting>
  <conditionalFormatting sqref="AP14">
    <cfRule type="containsText" dxfId="25" priority="82" operator="containsText" text="ATENCIÓN">
      <formula>NOT(ISERROR(SEARCH("ATENCIÓN",AP14)))</formula>
    </cfRule>
    <cfRule type="expression" priority="83" stopIfTrue="1">
      <formula>"ATENCIÓN"</formula>
    </cfRule>
  </conditionalFormatting>
  <conditionalFormatting sqref="AP14">
    <cfRule type="containsText" dxfId="24" priority="80" operator="containsText" text="ATENCIÓN">
      <formula>NOT(ISERROR(SEARCH("ATENCIÓN",AP14)))</formula>
    </cfRule>
    <cfRule type="expression" priority="81" stopIfTrue="1">
      <formula>"ATENCIÓN"</formula>
    </cfRule>
  </conditionalFormatting>
  <conditionalFormatting sqref="AP16">
    <cfRule type="containsText" dxfId="23" priority="78" operator="containsText" text="ATENCIÓN">
      <formula>NOT(ISERROR(SEARCH("ATENCIÓN",AP16)))</formula>
    </cfRule>
    <cfRule type="expression" priority="79" stopIfTrue="1">
      <formula>"ATENCIÓN"</formula>
    </cfRule>
  </conditionalFormatting>
  <conditionalFormatting sqref="AP16">
    <cfRule type="containsText" dxfId="22" priority="76" operator="containsText" text="ATENCIÓN">
      <formula>NOT(ISERROR(SEARCH("ATENCIÓN",AP16)))</formula>
    </cfRule>
    <cfRule type="expression" priority="77" stopIfTrue="1">
      <formula>"ATENCIÓN"</formula>
    </cfRule>
  </conditionalFormatting>
  <conditionalFormatting sqref="AP18">
    <cfRule type="containsText" dxfId="21" priority="74" operator="containsText" text="ATENCIÓN">
      <formula>NOT(ISERROR(SEARCH("ATENCIÓN",AP18)))</formula>
    </cfRule>
    <cfRule type="expression" priority="75" stopIfTrue="1">
      <formula>"ATENCIÓN"</formula>
    </cfRule>
  </conditionalFormatting>
  <conditionalFormatting sqref="AP18">
    <cfRule type="containsText" dxfId="20" priority="72" operator="containsText" text="ATENCIÓN">
      <formula>NOT(ISERROR(SEARCH("ATENCIÓN",AP18)))</formula>
    </cfRule>
    <cfRule type="expression" priority="73" stopIfTrue="1">
      <formula>"ATENCIÓN"</formula>
    </cfRule>
  </conditionalFormatting>
  <conditionalFormatting sqref="AP14:AP18">
    <cfRule type="containsText" dxfId="19" priority="70" operator="containsText" text="ATENCIÓN">
      <formula>NOT(ISERROR(SEARCH("ATENCIÓN",AP14)))</formula>
    </cfRule>
    <cfRule type="expression" priority="71" stopIfTrue="1">
      <formula>"ATENCIÓN"</formula>
    </cfRule>
  </conditionalFormatting>
  <conditionalFormatting sqref="AP14:AP18">
    <cfRule type="containsText" dxfId="18" priority="68" operator="containsText" text="ATENCIÓN">
      <formula>NOT(ISERROR(SEARCH("ATENCIÓN",AP14)))</formula>
    </cfRule>
    <cfRule type="expression" priority="69" stopIfTrue="1">
      <formula>"ATENCIÓN"</formula>
    </cfRule>
  </conditionalFormatting>
  <conditionalFormatting sqref="AM21:AM23">
    <cfRule type="containsText" dxfId="17" priority="64" stopIfTrue="1" operator="containsText" text="EN TERMINO">
      <formula>NOT(ISERROR(SEARCH("EN TERMINO",AM21)))</formula>
    </cfRule>
    <cfRule type="containsText" priority="65" operator="containsText" text="AMARILLO">
      <formula>NOT(ISERROR(SEARCH("AMARILLO",AM21)))</formula>
    </cfRule>
    <cfRule type="containsText" dxfId="16" priority="66" stopIfTrue="1" operator="containsText" text="ALERTA">
      <formula>NOT(ISERROR(SEARCH("ALERTA",AM21)))</formula>
    </cfRule>
    <cfRule type="containsText" dxfId="15" priority="67" stopIfTrue="1" operator="containsText" text="OK">
      <formula>NOT(ISERROR(SEARCH("OK",AM21)))</formula>
    </cfRule>
  </conditionalFormatting>
  <conditionalFormatting sqref="AP21:AP23">
    <cfRule type="containsText" dxfId="14" priority="63" stopIfTrue="1" operator="containsText" text="CUMPLIDA">
      <formula>NOT(ISERROR(SEARCH("CUMPLIDA",AP21)))</formula>
    </cfRule>
  </conditionalFormatting>
  <conditionalFormatting sqref="AP21:AP23">
    <cfRule type="containsText" dxfId="13" priority="62" stopIfTrue="1" operator="containsText" text="INCUMPLIDA">
      <formula>NOT(ISERROR(SEARCH("INCUMPLIDA",AP21)))</formula>
    </cfRule>
  </conditionalFormatting>
  <conditionalFormatting sqref="AP21:AP23">
    <cfRule type="containsText" dxfId="12" priority="61" stopIfTrue="1" operator="containsText" text="PENDIENTE">
      <formula>NOT(ISERROR(SEARCH("PENDIENTE",AP21)))</formula>
    </cfRule>
  </conditionalFormatting>
  <conditionalFormatting sqref="AP22:AP23">
    <cfRule type="containsText" dxfId="11" priority="59" operator="containsText" text="ATENCIÓN">
      <formula>NOT(ISERROR(SEARCH("ATENCIÓN",AP22)))</formula>
    </cfRule>
    <cfRule type="expression" priority="60" stopIfTrue="1">
      <formula>"ATENCIÓN"</formula>
    </cfRule>
  </conditionalFormatting>
  <conditionalFormatting sqref="AP22:AP23">
    <cfRule type="containsText" dxfId="10" priority="57" operator="containsText" text="ATENCIÓN">
      <formula>NOT(ISERROR(SEARCH("ATENCIÓN",AP22)))</formula>
    </cfRule>
    <cfRule type="expression" priority="58" stopIfTrue="1">
      <formula>"ATENCIÓN"</formula>
    </cfRule>
  </conditionalFormatting>
  <conditionalFormatting sqref="AP21:AP23">
    <cfRule type="containsText" dxfId="9" priority="55" operator="containsText" text="ATENCIÓN">
      <formula>NOT(ISERROR(SEARCH("ATENCIÓN",AP21)))</formula>
    </cfRule>
    <cfRule type="expression" priority="56" stopIfTrue="1">
      <formula>"ATENCIÓN"</formula>
    </cfRule>
  </conditionalFormatting>
  <conditionalFormatting sqref="AP21:AP23">
    <cfRule type="containsText" dxfId="8" priority="53" operator="containsText" text="ATENCIÓN">
      <formula>NOT(ISERROR(SEARCH("ATENCIÓN",AP21)))</formula>
    </cfRule>
    <cfRule type="expression" priority="54" stopIfTrue="1">
      <formula>"ATENCIÓN"</formula>
    </cfRule>
  </conditionalFormatting>
  <conditionalFormatting sqref="AM25:AM30">
    <cfRule type="containsText" dxfId="7" priority="49" stopIfTrue="1" operator="containsText" text="EN TERMINO">
      <formula>NOT(ISERROR(SEARCH("EN TERMINO",AM25)))</formula>
    </cfRule>
    <cfRule type="containsText" priority="50" operator="containsText" text="AMARILLO">
      <formula>NOT(ISERROR(SEARCH("AMARILLO",AM25)))</formula>
    </cfRule>
    <cfRule type="containsText" dxfId="6" priority="51" stopIfTrue="1" operator="containsText" text="ALERTA">
      <formula>NOT(ISERROR(SEARCH("ALERTA",AM25)))</formula>
    </cfRule>
    <cfRule type="containsText" dxfId="5" priority="52" stopIfTrue="1" operator="containsText" text="OK">
      <formula>NOT(ISERROR(SEARCH("OK",AM25)))</formula>
    </cfRule>
  </conditionalFormatting>
  <conditionalFormatting sqref="AP25:AP30">
    <cfRule type="containsText" dxfId="4" priority="48" stopIfTrue="1" operator="containsText" text="CUMPLIDA">
      <formula>NOT(ISERROR(SEARCH("CUMPLIDA",AP25)))</formula>
    </cfRule>
  </conditionalFormatting>
  <conditionalFormatting sqref="AP25:AP30">
    <cfRule type="containsText" dxfId="3" priority="47" stopIfTrue="1" operator="containsText" text="INCUMPLIDA">
      <formula>NOT(ISERROR(SEARCH("INCUMPLIDA",AP25)))</formula>
    </cfRule>
  </conditionalFormatting>
  <conditionalFormatting sqref="AP25:AP30">
    <cfRule type="containsText" dxfId="2" priority="46" stopIfTrue="1" operator="containsText" text="PENDIENTE">
      <formula>NOT(ISERROR(SEARCH("PENDIENTE",AP25)))</formula>
    </cfRule>
  </conditionalFormatting>
  <conditionalFormatting sqref="AP25:AP30">
    <cfRule type="containsText" dxfId="1" priority="44" operator="containsText" text="ATENCIÓN">
      <formula>NOT(ISERROR(SEARCH("ATENCIÓN",AP25)))</formula>
    </cfRule>
    <cfRule type="expression" priority="45" stopIfTrue="1">
      <formula>"ATENCIÓN"</formula>
    </cfRule>
  </conditionalFormatting>
  <conditionalFormatting sqref="AP25:AP30">
    <cfRule type="containsText" dxfId="0" priority="42" operator="containsText" text="ATENCIÓN">
      <formula>NOT(ISERROR(SEARCH("ATENCIÓN",AP25)))</formula>
    </cfRule>
    <cfRule type="expression" priority="43" stopIfTrue="1">
      <formula>"ATENCIÓN"</formula>
    </cfRule>
  </conditionalFormatting>
  <conditionalFormatting sqref="BE5:BE30">
    <cfRule type="dataBar" priority="663">
      <dataBar>
        <cfvo type="min"/>
        <cfvo type="max"/>
        <color rgb="FF638EC6"/>
      </dataBar>
    </cfRule>
  </conditionalFormatting>
  <dataValidations count="10">
    <dataValidation type="list" allowBlank="1" showInputMessage="1" showErrorMessage="1" sqref="P5:P30"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8 N9:N30" xr:uid="{00000000-0002-0000-0000-000001000000}">
      <formula1>"Correctiva, Preventiva, Acción de mejora"</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V5 V8"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W8 X5 V6:V7"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M8 M9:M30" xr:uid="{00000000-0002-0000-0000-000004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5:I8"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8" xr:uid="{00000000-0002-0000-0000-000006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5:K8 S5:S8" xr:uid="{00000000-0002-0000-0000-000007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7:J8 J5"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6" xr:uid="{00000000-0002-0000-0000-000009000000}">
      <formula1>0</formula1>
      <formula2>390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2022-06-14T19:42:49Z</dcterms:modified>
  <cp:category/>
  <cp:contentStatus/>
</cp:coreProperties>
</file>