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2"/>
  <workbookPr/>
  <mc:AlternateContent xmlns:mc="http://schemas.openxmlformats.org/markup-compatibility/2006">
    <mc:Choice Requires="x15">
      <x15ac:absPath xmlns:x15ac="http://schemas.microsoft.com/office/spreadsheetml/2010/11/ac" url="Z:\ARCHIVOS 2021\Seguimiento Planes de Mejoramiento 2021\PLANES INTERNOS\1. Consolidado\1. Corte Marzo-2021\"/>
    </mc:Choice>
  </mc:AlternateContent>
  <xr:revisionPtr revIDLastSave="6" documentId="13_ncr:1_{D37477AD-1FB6-4F4A-A556-55FDF1E70CBE}" xr6:coauthVersionLast="47" xr6:coauthVersionMax="47" xr10:uidLastSave="{DF0939C2-A8D3-464F-8A03-5AA9E05270C5}"/>
  <bookViews>
    <workbookView xWindow="-120" yWindow="-120" windowWidth="20730" windowHeight="11160" tabRatio="437" xr2:uid="{00000000-000D-0000-FFFF-FFFF00000000}"/>
  </bookViews>
  <sheets>
    <sheet name="MATRIZ SEGUMIENTO" sheetId="3" r:id="rId1"/>
  </sheets>
  <externalReferences>
    <externalReference r:id="rId2"/>
  </externalReferences>
  <definedNames>
    <definedName name="_xlnm._FilterDatabase" localSheetId="0" hidden="1">'MATRIZ SEGUMIENTO'!$A$3:$BL$3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7" i="3" l="1"/>
  <c r="BE30" i="3"/>
  <c r="BC30" i="3"/>
  <c r="BD30" i="3" s="1"/>
  <c r="BG30" i="3" s="1"/>
  <c r="AM30" i="3"/>
  <c r="AK30" i="3"/>
  <c r="AL30" i="3" s="1"/>
  <c r="AP30" i="3" s="1"/>
  <c r="AB30" i="3"/>
  <c r="AC30" i="3" s="1"/>
  <c r="AG30" i="3" s="1"/>
  <c r="BI30" i="3" s="1"/>
  <c r="BE29" i="3"/>
  <c r="BC29" i="3"/>
  <c r="BD29" i="3" s="1"/>
  <c r="BG29" i="3" s="1"/>
  <c r="AM29" i="3"/>
  <c r="AK29" i="3"/>
  <c r="AL29" i="3" s="1"/>
  <c r="AP29" i="3" s="1"/>
  <c r="AB29" i="3"/>
  <c r="AC29" i="3" s="1"/>
  <c r="BE28" i="3"/>
  <c r="BC28" i="3"/>
  <c r="BD28" i="3" s="1"/>
  <c r="BG28" i="3" s="1"/>
  <c r="AM28" i="3"/>
  <c r="AK28" i="3"/>
  <c r="AL28" i="3" s="1"/>
  <c r="AP28" i="3" s="1"/>
  <c r="AB28" i="3"/>
  <c r="AC28" i="3" s="1"/>
  <c r="AD28" i="3" s="1"/>
  <c r="BE27" i="3"/>
  <c r="BC27" i="3"/>
  <c r="BD27" i="3" s="1"/>
  <c r="BG27" i="3" s="1"/>
  <c r="AV27" i="3"/>
  <c r="AT27" i="3"/>
  <c r="AU27" i="3" s="1"/>
  <c r="AY27" i="3" s="1"/>
  <c r="AM27" i="3"/>
  <c r="AK27" i="3"/>
  <c r="AL27" i="3" s="1"/>
  <c r="AP27" i="3" s="1"/>
  <c r="AB27" i="3"/>
  <c r="AC27" i="3" s="1"/>
  <c r="BE26" i="3"/>
  <c r="BC26" i="3"/>
  <c r="BD26" i="3" s="1"/>
  <c r="BG26" i="3" s="1"/>
  <c r="AV26" i="3"/>
  <c r="AT26" i="3"/>
  <c r="AU26" i="3" s="1"/>
  <c r="AY26" i="3" s="1"/>
  <c r="AM26" i="3"/>
  <c r="AK26" i="3"/>
  <c r="AL26" i="3" s="1"/>
  <c r="AP26" i="3" s="1"/>
  <c r="AB26" i="3"/>
  <c r="AC26" i="3" s="1"/>
  <c r="AG26" i="3" s="1"/>
  <c r="BE25" i="3"/>
  <c r="BC25" i="3"/>
  <c r="BD25" i="3" s="1"/>
  <c r="BG25" i="3" s="1"/>
  <c r="AV25" i="3"/>
  <c r="AT25" i="3"/>
  <c r="AU25" i="3" s="1"/>
  <c r="AY25" i="3" s="1"/>
  <c r="AM25" i="3"/>
  <c r="AK25" i="3"/>
  <c r="AL25" i="3" s="1"/>
  <c r="AP25" i="3" s="1"/>
  <c r="AB25" i="3"/>
  <c r="AC25" i="3" s="1"/>
  <c r="BE24" i="3"/>
  <c r="BC24" i="3"/>
  <c r="BD24" i="3" s="1"/>
  <c r="BG24" i="3" s="1"/>
  <c r="AV24" i="3"/>
  <c r="AT24" i="3"/>
  <c r="AU24" i="3" s="1"/>
  <c r="AY24" i="3" s="1"/>
  <c r="AM24" i="3"/>
  <c r="AK24" i="3"/>
  <c r="AL24" i="3" s="1"/>
  <c r="AP24" i="3" s="1"/>
  <c r="AB24" i="3"/>
  <c r="AC24" i="3" s="1"/>
  <c r="BE23" i="3"/>
  <c r="BC23" i="3"/>
  <c r="BD23" i="3" s="1"/>
  <c r="BG23" i="3" s="1"/>
  <c r="AM23" i="3"/>
  <c r="AK23" i="3"/>
  <c r="AL23" i="3" s="1"/>
  <c r="AP23" i="3" s="1"/>
  <c r="AB23" i="3"/>
  <c r="AC23" i="3" s="1"/>
  <c r="BE22" i="3"/>
  <c r="BC22" i="3"/>
  <c r="BD22" i="3" s="1"/>
  <c r="BG22" i="3" s="1"/>
  <c r="AV22" i="3"/>
  <c r="AT22" i="3"/>
  <c r="AU22" i="3" s="1"/>
  <c r="AY22" i="3" s="1"/>
  <c r="AM22" i="3"/>
  <c r="AK22" i="3"/>
  <c r="AL22" i="3" s="1"/>
  <c r="AP22" i="3" s="1"/>
  <c r="AB22" i="3"/>
  <c r="AC22" i="3" s="1"/>
  <c r="AG22" i="3" s="1"/>
  <c r="BI22" i="3" s="1"/>
  <c r="BE21" i="3"/>
  <c r="BC21" i="3"/>
  <c r="BD21" i="3" s="1"/>
  <c r="BG21" i="3" s="1"/>
  <c r="AV21" i="3"/>
  <c r="AT21" i="3"/>
  <c r="AU21" i="3" s="1"/>
  <c r="AY21" i="3" s="1"/>
  <c r="AM21" i="3"/>
  <c r="AK21" i="3"/>
  <c r="AL21" i="3" s="1"/>
  <c r="AP21" i="3" s="1"/>
  <c r="AB21" i="3"/>
  <c r="AC21" i="3" s="1"/>
  <c r="BE20" i="3"/>
  <c r="BC20" i="3"/>
  <c r="BD20" i="3" s="1"/>
  <c r="BG20" i="3" s="1"/>
  <c r="AV20" i="3"/>
  <c r="AT20" i="3"/>
  <c r="AU20" i="3" s="1"/>
  <c r="AY20" i="3" s="1"/>
  <c r="AM20" i="3"/>
  <c r="AK20" i="3"/>
  <c r="AL20" i="3" s="1"/>
  <c r="AP20" i="3" s="1"/>
  <c r="AB20" i="3"/>
  <c r="AC20" i="3" s="1"/>
  <c r="BE19" i="3"/>
  <c r="BC19" i="3"/>
  <c r="BD19" i="3" s="1"/>
  <c r="BG19" i="3" s="1"/>
  <c r="AV19" i="3"/>
  <c r="AT19" i="3"/>
  <c r="AU19" i="3" s="1"/>
  <c r="AY19" i="3" s="1"/>
  <c r="AM19" i="3"/>
  <c r="AK19" i="3"/>
  <c r="AL19" i="3" s="1"/>
  <c r="AP19" i="3" s="1"/>
  <c r="AB19" i="3"/>
  <c r="AC19" i="3" s="1"/>
  <c r="BE18" i="3"/>
  <c r="BC18" i="3"/>
  <c r="BD18" i="3" s="1"/>
  <c r="BG18" i="3" s="1"/>
  <c r="AM18" i="3"/>
  <c r="AK18" i="3"/>
  <c r="AL18" i="3" s="1"/>
  <c r="AP18" i="3" s="1"/>
  <c r="AB18" i="3"/>
  <c r="AC18" i="3" s="1"/>
  <c r="BE17" i="3"/>
  <c r="BC17" i="3"/>
  <c r="BD17" i="3" s="1"/>
  <c r="BG17" i="3" s="1"/>
  <c r="AV17" i="3"/>
  <c r="AT17" i="3"/>
  <c r="AU17" i="3" s="1"/>
  <c r="AY17" i="3" s="1"/>
  <c r="AM17" i="3"/>
  <c r="AK17" i="3"/>
  <c r="AL17" i="3" s="1"/>
  <c r="AP17" i="3" s="1"/>
  <c r="AB17" i="3"/>
  <c r="AC17" i="3" s="1"/>
  <c r="AG17" i="3" s="1"/>
  <c r="BI17" i="3" s="1"/>
  <c r="BE16" i="3"/>
  <c r="BC16" i="3"/>
  <c r="BD16" i="3" s="1"/>
  <c r="BG16" i="3" s="1"/>
  <c r="AV16" i="3"/>
  <c r="AT16" i="3"/>
  <c r="AU16" i="3" s="1"/>
  <c r="AY16" i="3" s="1"/>
  <c r="AM16" i="3"/>
  <c r="AK16" i="3"/>
  <c r="AL16" i="3" s="1"/>
  <c r="AP16" i="3" s="1"/>
  <c r="AB16" i="3"/>
  <c r="AC16" i="3" s="1"/>
  <c r="BE15" i="3"/>
  <c r="BC15" i="3"/>
  <c r="BD15" i="3" s="1"/>
  <c r="BG15" i="3" s="1"/>
  <c r="AV15" i="3"/>
  <c r="AT15" i="3"/>
  <c r="AU15" i="3" s="1"/>
  <c r="AY15" i="3" s="1"/>
  <c r="AM15" i="3"/>
  <c r="AK15" i="3"/>
  <c r="AL15" i="3" s="1"/>
  <c r="AP15" i="3" s="1"/>
  <c r="AB15" i="3"/>
  <c r="AC15" i="3" s="1"/>
  <c r="BE14" i="3"/>
  <c r="BC14" i="3"/>
  <c r="BD14" i="3" s="1"/>
  <c r="BG14" i="3" s="1"/>
  <c r="AV14" i="3"/>
  <c r="AT14" i="3"/>
  <c r="AU14" i="3" s="1"/>
  <c r="AY14" i="3" s="1"/>
  <c r="AM14" i="3"/>
  <c r="AK14" i="3"/>
  <c r="AL14" i="3" s="1"/>
  <c r="AP14" i="3" s="1"/>
  <c r="AB14" i="3"/>
  <c r="AC14" i="3" s="1"/>
  <c r="AD14" i="3" s="1"/>
  <c r="BE13" i="3"/>
  <c r="BC13" i="3"/>
  <c r="BD13" i="3" s="1"/>
  <c r="BG13" i="3" s="1"/>
  <c r="AM13" i="3"/>
  <c r="AK13" i="3"/>
  <c r="AL13" i="3" s="1"/>
  <c r="AP13" i="3" s="1"/>
  <c r="AB13" i="3"/>
  <c r="AC13" i="3" s="1"/>
  <c r="AG13" i="3" s="1"/>
  <c r="BJ13" i="3" s="1"/>
  <c r="BE12" i="3"/>
  <c r="BC12" i="3"/>
  <c r="BD12" i="3" s="1"/>
  <c r="BG12" i="3" s="1"/>
  <c r="AV12" i="3"/>
  <c r="AT12" i="3"/>
  <c r="AU12" i="3" s="1"/>
  <c r="AY12" i="3" s="1"/>
  <c r="AM12" i="3"/>
  <c r="AK12" i="3"/>
  <c r="AL12" i="3" s="1"/>
  <c r="AP12" i="3" s="1"/>
  <c r="AB12" i="3"/>
  <c r="AC12" i="3" s="1"/>
  <c r="AD12" i="3" s="1"/>
  <c r="BE11" i="3"/>
  <c r="BC11" i="3"/>
  <c r="BD11" i="3" s="1"/>
  <c r="BG11" i="3" s="1"/>
  <c r="AV11" i="3"/>
  <c r="AT11" i="3"/>
  <c r="AU11" i="3" s="1"/>
  <c r="AY11" i="3" s="1"/>
  <c r="AM11" i="3"/>
  <c r="AK11" i="3"/>
  <c r="AL11" i="3" s="1"/>
  <c r="AP11" i="3" s="1"/>
  <c r="AB11" i="3"/>
  <c r="AC11" i="3" s="1"/>
  <c r="AG11" i="3" s="1"/>
  <c r="BI11" i="3" s="1"/>
  <c r="BE10" i="3"/>
  <c r="BC10" i="3"/>
  <c r="BD10" i="3" s="1"/>
  <c r="BG10" i="3" s="1"/>
  <c r="AV10" i="3"/>
  <c r="AT10" i="3"/>
  <c r="AU10" i="3" s="1"/>
  <c r="AY10" i="3" s="1"/>
  <c r="AM10" i="3"/>
  <c r="AK10" i="3"/>
  <c r="AL10" i="3" s="1"/>
  <c r="AP10" i="3" s="1"/>
  <c r="AB10" i="3"/>
  <c r="AC10" i="3" s="1"/>
  <c r="AD10" i="3" s="1"/>
  <c r="BE9" i="3"/>
  <c r="BC9" i="3"/>
  <c r="BD9" i="3" s="1"/>
  <c r="BG9" i="3" s="1"/>
  <c r="AV9" i="3"/>
  <c r="AT9" i="3"/>
  <c r="AU9" i="3" s="1"/>
  <c r="AY9" i="3" s="1"/>
  <c r="AM9" i="3"/>
  <c r="AK9" i="3"/>
  <c r="AL9" i="3" s="1"/>
  <c r="AP9" i="3" s="1"/>
  <c r="AB9" i="3"/>
  <c r="AC9" i="3" s="1"/>
  <c r="AG9" i="3" s="1"/>
  <c r="BI9" i="3" s="1"/>
  <c r="BE8" i="3"/>
  <c r="BC8" i="3"/>
  <c r="BD8" i="3" s="1"/>
  <c r="BG8" i="3" s="1"/>
  <c r="AV8" i="3"/>
  <c r="AT8" i="3"/>
  <c r="AU8" i="3" s="1"/>
  <c r="AY8" i="3" s="1"/>
  <c r="AM8" i="3"/>
  <c r="AK8" i="3"/>
  <c r="AL8" i="3" s="1"/>
  <c r="AP8" i="3" s="1"/>
  <c r="AB8" i="3"/>
  <c r="AC8" i="3" s="1"/>
  <c r="AG8" i="3" s="1"/>
  <c r="BI8" i="3" s="1"/>
  <c r="BE7" i="3"/>
  <c r="BC7" i="3"/>
  <c r="BD7" i="3" s="1"/>
  <c r="BG7" i="3" s="1"/>
  <c r="AV7" i="3"/>
  <c r="AT7" i="3"/>
  <c r="AU7" i="3" s="1"/>
  <c r="AY7" i="3" s="1"/>
  <c r="AM7" i="3"/>
  <c r="AK7" i="3"/>
  <c r="AL7" i="3" s="1"/>
  <c r="AP7" i="3" s="1"/>
  <c r="AC7" i="3"/>
  <c r="AD7" i="3" s="1"/>
  <c r="BE6" i="3"/>
  <c r="BC6" i="3"/>
  <c r="BD6" i="3" s="1"/>
  <c r="BG6" i="3" s="1"/>
  <c r="AV6" i="3"/>
  <c r="AT6" i="3"/>
  <c r="AU6" i="3" s="1"/>
  <c r="AY6" i="3" s="1"/>
  <c r="AM6" i="3"/>
  <c r="AK6" i="3"/>
  <c r="AL6" i="3" s="1"/>
  <c r="AP6" i="3" s="1"/>
  <c r="AB6" i="3"/>
  <c r="AC6" i="3" s="1"/>
  <c r="AG6" i="3" s="1"/>
  <c r="BI6" i="3" s="1"/>
  <c r="BE5" i="3"/>
  <c r="BC5" i="3"/>
  <c r="BD5" i="3" s="1"/>
  <c r="BG5" i="3" s="1"/>
  <c r="AV5" i="3"/>
  <c r="AT5" i="3"/>
  <c r="AU5" i="3" s="1"/>
  <c r="AY5" i="3" s="1"/>
  <c r="AM5" i="3"/>
  <c r="AK5" i="3"/>
  <c r="AL5" i="3" s="1"/>
  <c r="AP5" i="3" s="1"/>
  <c r="AB5" i="3"/>
  <c r="AC5" i="3" s="1"/>
  <c r="O30" i="3"/>
  <c r="O29" i="3"/>
  <c r="O28" i="3"/>
  <c r="O27" i="3"/>
  <c r="O26" i="3"/>
  <c r="O25" i="3"/>
  <c r="O24" i="3"/>
  <c r="O23" i="3"/>
  <c r="O22" i="3"/>
  <c r="O21" i="3"/>
  <c r="O20" i="3"/>
  <c r="O19" i="3"/>
  <c r="O18" i="3"/>
  <c r="O17" i="3"/>
  <c r="O16" i="3"/>
  <c r="O15" i="3"/>
  <c r="O14" i="3"/>
  <c r="O13" i="3"/>
  <c r="O12" i="3"/>
  <c r="O11" i="3"/>
  <c r="O10" i="3"/>
  <c r="O9" i="3"/>
  <c r="AG28" i="3" l="1"/>
  <c r="BI28" i="3" s="1"/>
  <c r="BI13" i="3"/>
  <c r="AD24" i="3"/>
  <c r="AG24" i="3"/>
  <c r="BI24" i="3" s="1"/>
  <c r="BJ9" i="3"/>
  <c r="BJ6" i="3"/>
  <c r="BJ17" i="3"/>
  <c r="AD5" i="3"/>
  <c r="AG5" i="3"/>
  <c r="BI26" i="3"/>
  <c r="BJ26" i="3"/>
  <c r="AD16" i="3"/>
  <c r="AG16" i="3"/>
  <c r="AD20" i="3"/>
  <c r="AG20" i="3"/>
  <c r="BJ11" i="3"/>
  <c r="BJ8" i="3"/>
  <c r="BJ30" i="3"/>
  <c r="BJ22" i="3"/>
  <c r="AG7" i="3"/>
  <c r="AG12" i="3"/>
  <c r="AG27" i="3"/>
  <c r="AD27" i="3"/>
  <c r="AG19" i="3"/>
  <c r="AD19" i="3"/>
  <c r="AG10" i="3"/>
  <c r="AG21" i="3"/>
  <c r="AD21" i="3"/>
  <c r="AD6" i="3"/>
  <c r="AD8" i="3"/>
  <c r="AD9" i="3"/>
  <c r="AD11" i="3"/>
  <c r="AD13" i="3"/>
  <c r="AG14" i="3"/>
  <c r="AG15" i="3"/>
  <c r="AD15" i="3"/>
  <c r="AD17" i="3"/>
  <c r="AG18" i="3"/>
  <c r="AD18" i="3"/>
  <c r="AG23" i="3"/>
  <c r="AD23" i="3"/>
  <c r="AG25" i="3"/>
  <c r="AD25" i="3"/>
  <c r="AG29" i="3"/>
  <c r="AD29" i="3"/>
  <c r="AD22" i="3"/>
  <c r="AD26" i="3"/>
  <c r="AD30" i="3"/>
  <c r="BJ24" i="3" l="1"/>
  <c r="BJ28" i="3"/>
  <c r="BI7" i="3"/>
  <c r="BJ7" i="3"/>
  <c r="BI23" i="3"/>
  <c r="BJ23" i="3"/>
  <c r="BI19" i="3"/>
  <c r="BJ19" i="3"/>
  <c r="BI18" i="3"/>
  <c r="BJ18" i="3"/>
  <c r="BI27" i="3"/>
  <c r="BJ27" i="3"/>
  <c r="BI15" i="3"/>
  <c r="BJ15" i="3"/>
  <c r="BI29" i="3"/>
  <c r="BJ29" i="3"/>
  <c r="BI21" i="3"/>
  <c r="BJ21" i="3"/>
  <c r="BI25" i="3"/>
  <c r="BJ25" i="3"/>
  <c r="BI14" i="3"/>
  <c r="BJ14" i="3"/>
  <c r="BI10" i="3"/>
  <c r="BJ10" i="3"/>
  <c r="BI16" i="3"/>
  <c r="BJ16" i="3"/>
  <c r="BI20" i="3"/>
  <c r="BJ20" i="3"/>
  <c r="BI5" i="3"/>
  <c r="BJ5" i="3"/>
  <c r="BI12" i="3"/>
  <c r="BJ12" i="3"/>
  <c r="O8" i="3" l="1"/>
  <c r="O7" i="3"/>
  <c r="O6" i="3"/>
  <c r="O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K23" authorId="0" shapeId="0" xr:uid="{00000000-0006-0000-0000-000001000000}">
      <text>
        <r>
          <rPr>
            <sz val="9"/>
            <color indexed="81"/>
            <rFont val="Tahoma"/>
            <family val="2"/>
          </rPr>
          <t>Si sra se realizo una reunion en el que se contextualizo que se debe elaborar este instrumento para tomarlo como base para el desarrollo del SIGA
y debe leaborarse por parte del proceso de gestión documental con acompañamiento del Área de Sisitemas</t>
        </r>
      </text>
    </comment>
  </commentList>
</comments>
</file>

<file path=xl/sharedStrings.xml><?xml version="1.0" encoding="utf-8"?>
<sst xmlns="http://schemas.openxmlformats.org/spreadsheetml/2006/main" count="380" uniqueCount="197">
  <si>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</si>
  <si>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</si>
  <si>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</si>
  <si>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</si>
  <si>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</si>
  <si>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</si>
  <si>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</si>
  <si>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</si>
  <si>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</si>
  <si>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</si>
  <si>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</si>
  <si>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</si>
  <si>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</si>
  <si>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</si>
  <si>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</si>
  <si>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</si>
  <si>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</si>
  <si>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</si>
  <si>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</si>
  <si>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</si>
  <si>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</si>
  <si>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</si>
  <si>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</si>
  <si>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</si>
  <si>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</si>
  <si>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</si>
  <si>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</si>
  <si>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</si>
  <si>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</si>
  <si>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</si>
  <si>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</si>
  <si>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</si>
  <si>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</si>
  <si>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</si>
  <si>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</si>
  <si>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</si>
  <si>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</si>
  <si>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</si>
  <si>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</si>
  <si>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</si>
  <si>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</si>
  <si>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</si>
  <si>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</si>
  <si>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</si>
  <si>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</si>
  <si>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</si>
  <si>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</si>
  <si>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</si>
  <si>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</si>
  <si>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</si>
  <si>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</si>
  <si>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</si>
  <si>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</si>
  <si>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</si>
  <si>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</si>
  <si>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</si>
  <si>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</si>
  <si>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</si>
  <si>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</si>
  <si>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</si>
  <si>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</si>
  <si>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</si>
  <si>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</si>
  <si>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</si>
  <si>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</si>
  <si>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</si>
  <si>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</si>
  <si>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</si>
  <si>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</si>
  <si>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</si>
  <si>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</si>
  <si>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</si>
  <si>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</si>
  <si>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</si>
  <si>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</si>
  <si>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</si>
  <si>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</si>
  <si>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</si>
  <si>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</si>
  <si>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</si>
  <si>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</si>
  <si>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</si>
  <si>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t>
  </si>
  <si>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</si>
  <si>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</si>
  <si>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</si>
  <si>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</si>
  <si>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</si>
  <si>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Correctiva</t>
  </si>
  <si>
    <t>Unidad de Bienes y Servicios</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</si>
  <si>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</si>
  <si>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</si>
  <si>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</si>
  <si>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</si>
  <si>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</si>
  <si>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</si>
  <si>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</si>
  <si>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</si>
  <si>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t xml:space="preserve">La entidad no ha realizado transferencias secundarias  a la direccion Distrital de Archivos  de Bogota. </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</si>
  <si>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</si>
  <si>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</si>
  <si>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La entidad no ha publicado en la pagina web la informacion de las transferencias secundarias realizadas a la direccion distrital de archivo de bogota, en cumplimiento con el decreto 1515  Articulo 16, compilado en el decreto 1080 de 2015 Articulos 2.8.10.14</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</si>
  <si>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</si>
  <si>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</si>
  <si>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INFORME VISITA DIRECCIÓN DISTRITAL DE ARCHIVO 2020</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</si>
  <si>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</si>
  <si>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No contar con el personal que cumpla el perfil de acuerdo a la  normatividad exigida</t>
  </si>
  <si>
    <t xml:space="preserve">Continuidad con las gestiones que se requieran  para el cambio del manual de funciones </t>
  </si>
  <si>
    <t>Manual de funciones</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</si>
  <si>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</si>
  <si>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</si>
  <si>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</si>
  <si>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</si>
  <si>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Realizar incorporación de personal, garantizando que cumplen con el perfil para el manejo de los proceso y la gestión documental</t>
  </si>
  <si>
    <t>Esta acción depende del cumplimiento del Hallazgo No 1 que se encuentra en proceso.</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</si>
  <si>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</si>
  <si>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Debilidades en la ejecución de procesos de la gestín  documental  </t>
  </si>
  <si>
    <t>Realizar ajustes del Programa de Gestión Documental, para que sea  avalado por el Archivo de Bogotá para públicación</t>
  </si>
  <si>
    <t>Programa de gestión documental - PGD</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</si>
  <si>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</si>
  <si>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 xml:space="preserve">2.1.6 ¿En el plan de auditorías interno del
año 2019, 
se contemplaron las operaciones de la gestión documental?
La entidad no tuvo en cuenta las operaciones de la gestión documental dentro del programa.
</t>
  </si>
  <si>
    <t xml:space="preserve">el no control y seguimiento a las opeciónes de gestión documental en la entidad </t>
  </si>
  <si>
    <t xml:space="preserve">Mesa de Trabajo con la Oficina de Control Interno y realizar planeación frente a las auditorias a realizar en el proceso de gestión documental </t>
  </si>
  <si>
    <t>Actas de Reunion 
Informe auditoria Interna</t>
  </si>
  <si>
    <t>No presenta avance para el presente seguimiento.</t>
  </si>
  <si>
    <t xml:space="preserve">El erea reporta que no hubo avance en materia de esta acción. </t>
  </si>
  <si>
    <t>2.1.7 Las acciones de mejora (preventivas o correctivas) generadas por hallazgos o recomendaciones referentes a temas de gestión documental en auditorías internas, externas, visitas de seguimiento o autoevaluación; se incluyeron en los planes de mejoramiento del año 2019
La entidad no incluyo las recomendaciones</t>
  </si>
  <si>
    <t>No contar con acciones de mejora que permitan que la gestión documental se optimize</t>
  </si>
  <si>
    <r>
      <t>Realizar plan de mejoramiento de la Visita del Archivo de Bogota; el cual refleje acciones de mejora</t>
    </r>
    <r>
      <rPr>
        <sz val="9"/>
        <color rgb="FFFF0000"/>
        <rFont val="Arial"/>
        <family val="2"/>
      </rPr>
      <t xml:space="preserve"> </t>
    </r>
  </si>
  <si>
    <t>Plan de mejoramiento</t>
  </si>
  <si>
    <t>Se formula el Plan de mejoramiento del Informe de la Visita de Seguimiento de Cumplimiento de la Normatividad Archivística del Archivo de Bogotá y se envía a la Oficina de Control interno mediante comunicación oficial de radicado No. 3-221-366 de fecha 31 de marzo de 2021.</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</si>
  <si>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</si>
  <si>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Las Tablas de retención no cuenta con actualización de acuerdo a cambios organico- funcionales  </t>
  </si>
  <si>
    <t xml:space="preserve">Se actualzara las Tabla de Retención Documental y se presentara al Consejo Distriltal de Archivos para concepto y convalidación y de esta fomar   realizar adopción por la entidad. </t>
  </si>
  <si>
    <t>Tablas de Retemción Documental - TRD</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</si>
  <si>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</si>
  <si>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</si>
  <si>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Debilidades en la organización de los archivos de gestión</t>
  </si>
  <si>
    <t xml:space="preserve">Cronograma de revisión y capacitación a los  archivos de Gestión
y seguimiento al dilligenciamiento  de FUID </t>
  </si>
  <si>
    <t>Croongrama 
FUID</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</si>
  <si>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</si>
  <si>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</si>
  <si>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t>Carencia de aplicación de tiempos de  retención y disposición en la segunda fase del ciclo vital del documental (Archivo Central)</t>
  </si>
  <si>
    <t>Plan de trabajo y ajuste  FUID</t>
  </si>
  <si>
    <t>Plan de Trabajo
FUID</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</si>
  <si>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</si>
  <si>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No aplicación de lineamiento de organiación  en el archivo de gestión</t>
  </si>
  <si>
    <t>2.4.5¿Cuál fue el total de inventario
documental a 31 de diciembre de 2019 en el archivo central?
- Medio físico. ¿Cantidad de metros
lineales?
- Medio electrónico. ¿Cantidad de
kilobytes?</t>
  </si>
  <si>
    <t>Revisión y consolidación   FUID Archivo Central</t>
  </si>
  <si>
    <t xml:space="preserve">
FUID Archivo Central</t>
  </si>
  <si>
    <t>2.5.1  ¿El banco terminológico, estaba aprobado al 31 de diciembre de 2019 por la instancia competente de acuerdo con la naturaleza de la entidad? Si la respuesta es afirmativa responda la pregunta 2.5.2, de lo contrario continúe con la pregunta
La entidad no ha elaborado el Banco Terminológico</t>
  </si>
  <si>
    <t>No contar con un instrumento archivistico para la identificación de terminos de las series y subseries documentales de las Áreas productoras de la Lotería de Bogotá</t>
  </si>
  <si>
    <t xml:space="preserve"> Publicación y Difusión de Banco Terminólogico</t>
  </si>
  <si>
    <t xml:space="preserve"> Banco terminologicos de series y subseries documentales </t>
  </si>
  <si>
    <t xml:space="preserve">Se realiza publicación en la página Web de la Lotería de Bogotá el cual se puede consultar  en el link disponible en: https://www.loteriadebogota.com/wp-content/uploads/files/rfisicos/BANCO_TERMINOLOGICO.pdf 
Así mismo se realiza pieza comunicacional  para difusión de la lotería de Bogotá la cual se puede consultar en el link disponible  https://view.genial.ly/6079be9ecd833f0cf3c21338/interactive-content-banco-terminologico la cual fue difundida por correo electrónico de la Unidad de recursos físico el día 23 de abril de 2021.
</t>
  </si>
  <si>
    <t xml:space="preserve">Se crea el Banco Terminológico en la vigencia 2020 (https://www.loteriadebogota.com/wp-content/uploads/files/rfisicos/BANCO_TERMINOLOGICO.pdf; se realizó únicamente a nivel de serie y subserie documental, no a nivel de tipo documenta), aprobado por el COMITÉ INSTITUCIONAL DE GESTIÓN Y DESEMPEÑO. Adicional el día 23 de abril de 2021, se realiza su socialización vía correo electrónico a todos los funcionarios de la entidad.  </t>
  </si>
  <si>
    <t>2.6.1 ¿La tabla de control de acceso, estaba aprobada al 31 de diciembre de 2019 por la instancia competente de acuerdo con la naturaleza de la entidad?.
La entidad no ha elaborado la Tabla de Control de Acceso</t>
  </si>
  <si>
    <t xml:space="preserve">Carencia de instrumento archivisitco para conocer roles y perfiles de acuedo a las series documentales producidas por las Unidades/Áreas y Dependencias </t>
  </si>
  <si>
    <t xml:space="preserve"> Publicación y  Difusión  de Tabla de Control de Acceso </t>
  </si>
  <si>
    <t>Tabla de Control de Acceso</t>
  </si>
  <si>
    <t xml:space="preserve">.   Se realiza publicación en la página Web de la Lotería de Bogotá el cual se puede consultar  en el link disponible en: https://www.loteriadebogota.com/wpcontent/uploads/files/rfisicos/TABLAS_CONTROL_ACCESO.pdf
Así mismo se realiza pieza comunicacional para difusión de la lotería de Bogotá la cual se puede consultar en el link disponible   https://view.genial.ly/607a0f05cd833f0cf3c21f68/interactive-content-tabla-de-control-de-acceso la cual fue difundida por correo electrónico de la Unidad de recursos físico el día 23 de abril de 2021.
</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</si>
  <si>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</si>
  <si>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Debilidades en la planeación estratgica en temas de gestión documental </t>
  </si>
  <si>
    <t xml:space="preserve">Realizar Ajuste Plan Institucional de Archivos - PINAR, con aval del Archivo de Bogotá
</t>
  </si>
  <si>
    <t>Plan Institucional de Archivos - PINAR</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</si>
  <si>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</si>
  <si>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</si>
  <si>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 xml:space="preserve">No se  cuenta con  un inventario documental consolidado que cumpla con los lineamientos del marco normativo </t>
  </si>
  <si>
    <t xml:space="preserve">Ajuste del inventario documental los periodos identificados del FDA.
* Ajuste Anexos de TVD 
* Elaboración Tablas de Valoración Documental </t>
  </si>
  <si>
    <t>FUID
Anexos TVD
Tablas deValoración Documental 
TVD</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</si>
  <si>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</si>
  <si>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No se cuenta con la adopción en Documento Interno del Modelo de Requisito de acuerdo al (Decreto 103 de 2015, compilados en el Decreto 1080 de 2015 Art. 2.8.5.13)</t>
  </si>
  <si>
    <t xml:space="preserve">Elaboración de Modelo de Requisitos de documentos electrónicos </t>
  </si>
  <si>
    <t>Modelo de Requisitos de documentos electrónicos - MOREQ</t>
  </si>
  <si>
    <t xml:space="preserve">4.1 Cuáles de las siguientes operaciones de gestión documental establecidas por el lineamiento número 13 del
Sistema Integrado de Gestión - SIG, se encontraban documentadas en los procedimientos de la entidad al 31 de diciembre de 2019?
La entidad no cuenta con el procedimiento de Planeación
</t>
  </si>
  <si>
    <t>ausencia de procesos documentados en el SIG de los procesos de gestión documental</t>
  </si>
  <si>
    <t>Elaboración de documentos de acuerdo a la prioridad y la aplicación de los  procesos  de la gestión Documental</t>
  </si>
  <si>
    <t>Matriz de Actualización de documentos creados, modificados en  el  SIG del proceso de Gestión documental</t>
  </si>
  <si>
    <t>Actualización del Formato Único de inventario Documental, Rotulo de Caja, Rotulo de Carpeta, elaboración de Cuadro de Caracterización Documental y registro de Activos de información, Formato de Control prestamos, consulta y devolución de información.</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</si>
  <si>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</si>
  <si>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No contar con un SGDEA integral que articule el proceso de gestión documental</t>
  </si>
  <si>
    <t>Gestion con el desarrollador del aplicativo SIGA para la elaboración de manual de Usuario</t>
  </si>
  <si>
    <t>Manual de Usurio aplicativo SIGA</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</si>
  <si>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</si>
  <si>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</si>
  <si>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Realizar revisión de requisitos y validar si el aplicativo permite el desarrollo del sistema especilizapara la gestión documental </t>
  </si>
  <si>
    <t>Matriz de cumplimiento de requisitos  y propuesta de desarrollo</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</si>
  <si>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</si>
  <si>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</si>
  <si>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No contar con un sistema integrado de conservación que cuente con la estructura señalada en el acuerdo 006 AGN de 2014 Art,. 5</t>
  </si>
  <si>
    <t>Ajuste de Plan de Conrservación documental y Plan de Preservacion Digital, con aval del equipo interdisciplinario del Archivo de Bogotá.</t>
  </si>
  <si>
    <t>Sistema Integrado de Conservación  
en sus dos componenetes Plan de Conservación Documental y Plan de preservación digital a largo plazo</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</si>
  <si>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</si>
  <si>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t xml:space="preserve">7.4 ¿En el marco del fortalecimiento de la
cultura archivística, su entidad ha realizado alguna de las siguientes actividades durante el año 2019?
Difusión para la apropiación de la historia institucional. 
 La entidad no realiza la Difusión para la apropiación de la historia institucional
</t>
  </si>
  <si>
    <t>debilidades en el fortalecimiento de la cultura archivistica a la no realizar difusión de la historia instiucional</t>
  </si>
  <si>
    <t xml:space="preserve">Incluir y Articular  en el Plan Intitucional de Capacitacion - PIC  la historia institucional   </t>
  </si>
  <si>
    <t>Evidencias 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</si>
</sst>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yyyy/mm/dd"/>
  </numFmts>
  <fonts count="16">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b/>
      <sz val="9"/>
      <color theme="1"/>
      <name val="Calibri"/>
      <family val="2"/>
      <scheme val="minor"/>
    </font>
    <font>
      <sz val="9"/>
      <color theme="1"/>
      <name val="Calibri"/>
      <family val="2"/>
      <scheme val="minor"/>
    </font>
    <font>
      <sz val="9"/>
      <color rgb="FF000000"/>
      <name val="Arial"/>
      <family val="2"/>
    </font>
    <font>
      <i/>
      <sz val="9"/>
      <color indexed="8"/>
      <name val="Arial"/>
      <family val="2"/>
    </font>
    <font>
      <sz val="11"/>
      <color theme="1"/>
      <name val="Calibri"/>
      <family val="2"/>
    </font>
    <font>
      <sz val="9"/>
      <color indexed="81"/>
      <name val="Tahoma"/>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34998626667073579"/>
        <bgColor indexed="64"/>
      </patternFill>
    </fill>
  </fills>
  <borders count="1">
    <border>
      <left/>
      <right/>
      <top/>
      <bottom/>
      <diagonal/>
    </border>
  </borders>
  <cellStyleXfs count="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4" fillId="0" borderId="0"/>
    <xf numFmtId="43" fontId="2" fillId="0" borderId="0" applyFont="0" applyFill="0" applyBorder="0" applyAlignment="0" applyProtection="0"/>
  </cellStyleXfs>
  <cellXfs count="91">
    <xf numFmtId="0" fontId="0" fillId="0" borderId="0" xfId="0"/>
    <xf numFmtId="0" fontId="4" fillId="4"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0" fillId="7"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10" fillId="3" borderId="0" xfId="0" applyFont="1" applyFill="1" applyAlignment="1" applyProtection="1">
      <alignment horizontal="center" vertical="center" wrapText="1"/>
      <protection locked="0"/>
    </xf>
    <xf numFmtId="0" fontId="10" fillId="8" borderId="0" xfId="0" applyFont="1" applyFill="1" applyAlignment="1" applyProtection="1">
      <alignment horizontal="center" vertical="center" wrapText="1"/>
      <protection locked="0"/>
    </xf>
    <xf numFmtId="0" fontId="10" fillId="9" borderId="0" xfId="0" applyFont="1" applyFill="1" applyAlignment="1" applyProtection="1">
      <alignment horizontal="center" vertical="center" wrapText="1"/>
      <protection locked="0"/>
    </xf>
    <xf numFmtId="0" fontId="10" fillId="10" borderId="0" xfId="0" applyFont="1" applyFill="1" applyAlignment="1" applyProtection="1">
      <alignment horizontal="center" vertical="center" wrapText="1"/>
      <protection locked="0"/>
    </xf>
    <xf numFmtId="0" fontId="11" fillId="11" borderId="0" xfId="0" applyFont="1" applyFill="1" applyAlignment="1" applyProtection="1">
      <alignment horizontal="center" vertical="center" wrapText="1"/>
      <protection locked="0"/>
    </xf>
    <xf numFmtId="0" fontId="11" fillId="12" borderId="0" xfId="0"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1" fillId="6" borderId="0" xfId="0" applyFont="1" applyFill="1" applyAlignment="1" applyProtection="1">
      <alignment horizontal="center" vertical="center" wrapText="1"/>
      <protection locked="0"/>
    </xf>
    <xf numFmtId="0" fontId="11" fillId="13" borderId="0" xfId="0" applyFont="1" applyFill="1" applyAlignment="1" applyProtection="1">
      <alignment horizontal="center" vertical="center" wrapText="1"/>
      <protection locked="0"/>
    </xf>
    <xf numFmtId="0" fontId="5" fillId="16" borderId="0" xfId="0" applyFont="1" applyFill="1" applyAlignment="1" applyProtection="1">
      <alignment horizontal="center" vertical="center"/>
      <protection locked="0"/>
    </xf>
    <xf numFmtId="0" fontId="5" fillId="16" borderId="0" xfId="0" applyFont="1" applyFill="1" applyAlignment="1" applyProtection="1">
      <alignment horizontal="center" vertical="center" wrapText="1"/>
      <protection locked="0"/>
    </xf>
    <xf numFmtId="0" fontId="4" fillId="16" borderId="0" xfId="4" applyFont="1" applyFill="1" applyBorder="1" applyAlignment="1" applyProtection="1">
      <alignment horizontal="center" vertical="center" wrapText="1"/>
    </xf>
    <xf numFmtId="0" fontId="12" fillId="16" borderId="0" xfId="0" applyFont="1" applyFill="1" applyAlignment="1">
      <alignment horizontal="justify" vertical="top"/>
    </xf>
    <xf numFmtId="0" fontId="8" fillId="15" borderId="0" xfId="2" applyFont="1" applyFill="1" applyAlignment="1" applyProtection="1">
      <alignment horizontal="justify" vertical="top" wrapText="1"/>
      <protection locked="0"/>
    </xf>
    <xf numFmtId="0" fontId="8" fillId="15" borderId="0" xfId="2" applyFont="1" applyFill="1" applyAlignment="1" applyProtection="1">
      <alignment horizontal="center" vertical="center"/>
      <protection locked="0"/>
    </xf>
    <xf numFmtId="0" fontId="8" fillId="16" borderId="0" xfId="2" applyFont="1" applyFill="1" applyAlignment="1" applyProtection="1">
      <alignment horizontal="justify" vertical="top" wrapText="1"/>
      <protection locked="0"/>
    </xf>
    <xf numFmtId="9" fontId="5" fillId="16" borderId="0" xfId="1" applyFont="1" applyFill="1" applyBorder="1" applyAlignment="1" applyProtection="1">
      <alignment horizontal="center" vertical="center"/>
      <protection locked="0"/>
    </xf>
    <xf numFmtId="164" fontId="8" fillId="15" borderId="0" xfId="2" applyNumberFormat="1" applyFont="1" applyFill="1" applyAlignment="1" applyProtection="1">
      <alignment horizontal="center" vertical="center"/>
      <protection locked="0"/>
    </xf>
    <xf numFmtId="0" fontId="9" fillId="16" borderId="0" xfId="0" applyFont="1" applyFill="1" applyAlignment="1">
      <alignment horizontal="justify" vertical="top"/>
    </xf>
    <xf numFmtId="0" fontId="13" fillId="15" borderId="0" xfId="2" applyFont="1" applyFill="1" applyAlignment="1" applyProtection="1">
      <alignment horizontal="justify" vertical="top" wrapText="1"/>
      <protection locked="0"/>
    </xf>
    <xf numFmtId="0" fontId="5" fillId="14" borderId="0" xfId="0" applyFont="1" applyFill="1" applyAlignment="1" applyProtection="1">
      <alignment horizontal="center" vertical="center"/>
      <protection locked="0"/>
    </xf>
    <xf numFmtId="0" fontId="5" fillId="15" borderId="0" xfId="0" applyFont="1" applyFill="1" applyAlignment="1">
      <alignment horizontal="center" vertical="center" wrapText="1"/>
    </xf>
    <xf numFmtId="0" fontId="5" fillId="0" borderId="0" xfId="0" applyFont="1" applyAlignment="1" applyProtection="1">
      <alignment horizontal="center" vertical="center" wrapText="1"/>
      <protection locked="0"/>
    </xf>
    <xf numFmtId="14" fontId="9" fillId="16" borderId="0" xfId="2" applyNumberFormat="1" applyFont="1" applyFill="1" applyAlignment="1" applyProtection="1">
      <alignment horizontal="center" vertical="center"/>
      <protection locked="0"/>
    </xf>
    <xf numFmtId="14" fontId="9" fillId="16" borderId="0" xfId="0" applyNumberFormat="1" applyFont="1" applyFill="1" applyAlignment="1" applyProtection="1">
      <alignment horizontal="center" vertical="center"/>
      <protection locked="0"/>
    </xf>
    <xf numFmtId="14" fontId="9" fillId="15" borderId="0" xfId="2" applyNumberFormat="1" applyFont="1" applyFill="1" applyAlignment="1" applyProtection="1">
      <alignment horizontal="center" vertical="center"/>
      <protection locked="0"/>
    </xf>
    <xf numFmtId="14" fontId="5" fillId="16" borderId="0" xfId="0" applyNumberFormat="1" applyFont="1" applyFill="1" applyAlignment="1" applyProtection="1">
      <alignment horizontal="center" vertical="center"/>
      <protection locked="0"/>
    </xf>
    <xf numFmtId="0" fontId="5" fillId="16" borderId="0" xfId="0" applyFont="1" applyFill="1" applyAlignment="1">
      <alignment wrapText="1"/>
    </xf>
    <xf numFmtId="2" fontId="5" fillId="16" borderId="0" xfId="0" applyNumberFormat="1" applyFont="1" applyFill="1" applyAlignment="1" applyProtection="1">
      <alignment horizontal="center" vertical="center"/>
      <protection locked="0"/>
    </xf>
    <xf numFmtId="9" fontId="5" fillId="16" borderId="0" xfId="0" applyNumberFormat="1" applyFont="1" applyFill="1" applyAlignment="1" applyProtection="1">
      <alignment horizontal="center" vertical="center"/>
      <protection locked="0"/>
    </xf>
    <xf numFmtId="14" fontId="5" fillId="0" borderId="0" xfId="0" applyNumberFormat="1" applyFont="1" applyAlignment="1">
      <alignment horizontal="center" vertical="center"/>
    </xf>
    <xf numFmtId="2" fontId="5" fillId="0" borderId="0" xfId="0" applyNumberFormat="1" applyFont="1" applyAlignment="1" applyProtection="1">
      <alignment horizontal="center" vertical="center"/>
      <protection locked="0"/>
    </xf>
    <xf numFmtId="9" fontId="5" fillId="0" borderId="0" xfId="1" applyFont="1" applyFill="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2"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top" wrapText="1"/>
      <protection locked="0"/>
    </xf>
    <xf numFmtId="9" fontId="5" fillId="0" borderId="0" xfId="0" applyNumberFormat="1" applyFont="1" applyAlignment="1" applyProtection="1">
      <alignment horizontal="center" vertical="center"/>
      <protection locked="0"/>
    </xf>
    <xf numFmtId="0" fontId="9" fillId="16" borderId="0" xfId="2" applyFont="1" applyFill="1" applyAlignment="1" applyProtection="1">
      <alignment horizontal="justify" vertical="top" wrapText="1"/>
      <protection locked="0"/>
    </xf>
    <xf numFmtId="0" fontId="4" fillId="16" borderId="0" xfId="2" applyFont="1" applyFill="1" applyAlignment="1" applyProtection="1">
      <alignment horizontal="justify" vertical="top" wrapText="1"/>
      <protection locked="0"/>
    </xf>
    <xf numFmtId="0" fontId="5"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9" fillId="0" borderId="0" xfId="0" applyFont="1" applyAlignment="1">
      <alignment horizontal="center" wrapText="1"/>
    </xf>
    <xf numFmtId="0" fontId="5" fillId="15" borderId="0" xfId="0" applyFont="1" applyFill="1" applyAlignment="1" applyProtection="1">
      <alignment horizontal="center" vertical="center" wrapText="1"/>
      <protection locked="0"/>
    </xf>
    <xf numFmtId="0" fontId="5" fillId="0" borderId="0" xfId="0" applyFont="1"/>
    <xf numFmtId="0" fontId="5" fillId="18" borderId="0" xfId="0" applyFont="1" applyFill="1" applyAlignment="1" applyProtection="1">
      <alignment horizontal="center" vertical="center" wrapText="1"/>
      <protection locked="0"/>
    </xf>
    <xf numFmtId="0" fontId="11" fillId="17" borderId="0" xfId="0" applyFont="1" applyFill="1" applyAlignment="1">
      <alignment vertical="center" wrapText="1"/>
    </xf>
    <xf numFmtId="0" fontId="5" fillId="19" borderId="0" xfId="0" applyFont="1" applyFill="1"/>
    <xf numFmtId="0" fontId="5" fillId="19" borderId="0" xfId="0" applyFont="1" applyFill="1" applyAlignment="1" applyProtection="1">
      <alignment horizontal="center" vertical="center" wrapText="1"/>
      <protection locked="0"/>
    </xf>
    <xf numFmtId="0" fontId="5" fillId="19" borderId="0" xfId="0" applyFont="1" applyFill="1" applyAlignment="1" applyProtection="1">
      <alignment horizontal="center" vertical="center"/>
      <protection locked="0"/>
    </xf>
    <xf numFmtId="14" fontId="5" fillId="19" borderId="0" xfId="0" applyNumberFormat="1" applyFont="1" applyFill="1" applyAlignment="1" applyProtection="1">
      <alignment horizontal="center" vertical="center"/>
      <protection locked="0"/>
    </xf>
    <xf numFmtId="0" fontId="4" fillId="19" borderId="0" xfId="4" applyFont="1" applyFill="1" applyBorder="1" applyAlignment="1" applyProtection="1">
      <alignment horizontal="center" vertical="center" wrapText="1"/>
    </xf>
    <xf numFmtId="14" fontId="5" fillId="19" borderId="0" xfId="0" applyNumberFormat="1" applyFont="1" applyFill="1" applyAlignment="1">
      <alignment horizontal="center" vertical="center" wrapText="1"/>
    </xf>
    <xf numFmtId="0" fontId="11" fillId="19" borderId="0" xfId="0" applyFont="1" applyFill="1" applyAlignment="1">
      <alignment vertical="center" wrapText="1"/>
    </xf>
    <xf numFmtId="0" fontId="11" fillId="19" borderId="0" xfId="0" applyFont="1" applyFill="1" applyAlignment="1">
      <alignment horizontal="center" vertical="center" wrapText="1"/>
    </xf>
    <xf numFmtId="9" fontId="5" fillId="19" borderId="0" xfId="1" applyFont="1" applyFill="1" applyBorder="1" applyAlignment="1" applyProtection="1">
      <alignment horizontal="center" vertical="center"/>
      <protection locked="0"/>
    </xf>
    <xf numFmtId="0" fontId="5" fillId="19" borderId="0" xfId="0" applyFont="1" applyFill="1" applyAlignment="1" applyProtection="1">
      <alignment horizontal="left" vertical="center" wrapText="1"/>
      <protection locked="0"/>
    </xf>
    <xf numFmtId="0" fontId="5" fillId="19" borderId="0" xfId="0" applyFont="1" applyFill="1" applyAlignment="1" applyProtection="1">
      <alignment horizontal="justify" vertical="justify" wrapText="1"/>
      <protection locked="0"/>
    </xf>
    <xf numFmtId="0" fontId="5" fillId="19" borderId="0" xfId="0" applyFont="1" applyFill="1" applyAlignment="1" applyProtection="1">
      <alignment horizontal="justify" vertical="center" wrapText="1"/>
      <protection locked="0"/>
    </xf>
    <xf numFmtId="0" fontId="4" fillId="19" borderId="0" xfId="0" applyFont="1" applyFill="1" applyAlignment="1" applyProtection="1">
      <alignment horizontal="center" vertical="center" wrapText="1"/>
      <protection locked="0"/>
    </xf>
    <xf numFmtId="0" fontId="9" fillId="19" borderId="0" xfId="0" applyFont="1" applyFill="1" applyAlignment="1" applyProtection="1">
      <alignment horizontal="center" vertical="center" wrapText="1"/>
      <protection locked="0"/>
    </xf>
    <xf numFmtId="0" fontId="11" fillId="0" borderId="0" xfId="0" applyFont="1" applyAlignment="1">
      <alignment vertical="center" wrapText="1"/>
    </xf>
    <xf numFmtId="0" fontId="5" fillId="19" borderId="0" xfId="0" applyFont="1" applyFill="1" applyAlignment="1">
      <alignment wrapText="1"/>
    </xf>
    <xf numFmtId="0" fontId="5" fillId="19" borderId="0" xfId="0" applyFont="1" applyFill="1" applyAlignment="1">
      <alignment horizontal="center" vertical="center"/>
    </xf>
    <xf numFmtId="2" fontId="5" fillId="19" borderId="0" xfId="0" applyNumberFormat="1" applyFont="1" applyFill="1" applyAlignment="1" applyProtection="1">
      <alignment horizontal="center" vertical="center"/>
      <protection locked="0"/>
    </xf>
    <xf numFmtId="9" fontId="5" fillId="19" borderId="0" xfId="0" applyNumberFormat="1" applyFont="1" applyFill="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19" borderId="0" xfId="0" applyFont="1" applyFill="1" applyAlignment="1" applyProtection="1">
      <alignment horizontal="center" vertical="center" wrapText="1"/>
      <protection locked="0"/>
    </xf>
    <xf numFmtId="0" fontId="5" fillId="19" borderId="0" xfId="0" applyFont="1" applyFill="1" applyAlignment="1" applyProtection="1">
      <alignment horizontal="center" vertical="center" wrapText="1"/>
      <protection locked="0"/>
    </xf>
    <xf numFmtId="0" fontId="11" fillId="19" borderId="0" xfId="0" applyFont="1" applyFill="1" applyAlignment="1">
      <alignment horizontal="left" vertical="center" wrapText="1"/>
    </xf>
    <xf numFmtId="0" fontId="10" fillId="2" borderId="0" xfId="0" applyFont="1" applyFill="1" applyAlignment="1" applyProtection="1">
      <alignment horizontal="center" vertical="center" wrapText="1"/>
      <protection locked="0"/>
    </xf>
    <xf numFmtId="0" fontId="11" fillId="13" borderId="0" xfId="0" applyFont="1" applyFill="1" applyAlignment="1" applyProtection="1">
      <alignment horizontal="center" vertical="center" wrapText="1"/>
      <protection locked="0"/>
    </xf>
    <xf numFmtId="0" fontId="10" fillId="7" borderId="0" xfId="0" applyFont="1" applyFill="1" applyAlignment="1" applyProtection="1">
      <alignment horizontal="center" vertical="center" wrapText="1"/>
      <protection locked="0"/>
    </xf>
    <xf numFmtId="0" fontId="10" fillId="8"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10" fillId="6" borderId="0" xfId="0" applyFont="1" applyFill="1" applyAlignment="1" applyProtection="1">
      <alignment horizontal="center" vertical="center"/>
      <protection locked="0"/>
    </xf>
    <xf numFmtId="0" fontId="10" fillId="11" borderId="0" xfId="0" applyFont="1" applyFill="1" applyAlignment="1" applyProtection="1">
      <alignment horizontal="center" vertical="center"/>
      <protection locked="0"/>
    </xf>
    <xf numFmtId="0" fontId="10" fillId="10" borderId="0" xfId="0" applyFont="1" applyFill="1" applyAlignment="1" applyProtection="1">
      <alignment horizontal="center" vertical="center" wrapText="1"/>
      <protection locked="0"/>
    </xf>
    <xf numFmtId="0" fontId="10" fillId="9" borderId="0" xfId="0" applyFont="1" applyFill="1" applyAlignment="1" applyProtection="1">
      <alignment horizontal="center" vertical="center" wrapText="1"/>
      <protection locked="0"/>
    </xf>
    <xf numFmtId="0" fontId="10" fillId="4" borderId="0" xfId="0" applyFont="1" applyFill="1" applyAlignment="1" applyProtection="1">
      <alignment horizontal="center" vertical="center"/>
      <protection locked="0"/>
    </xf>
    <xf numFmtId="0" fontId="6" fillId="16"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protection locked="0"/>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1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0"/>
  <sheetViews>
    <sheetView tabSelected="1" zoomScale="73" zoomScaleNormal="73" workbookViewId="0">
      <pane xSplit="13" ySplit="4" topLeftCell="N8" activePane="bottomRight" state="frozen"/>
      <selection pane="bottomRight" activeCell="H8" sqref="H8"/>
      <selection pane="bottomLeft" activeCell="A5" sqref="A5"/>
      <selection pane="topRight" activeCell="N1" sqref="N1"/>
    </sheetView>
  </sheetViews>
  <sheetFormatPr defaultColWidth="11.42578125" defaultRowHeight="12" outlineLevelCol="1"/>
  <cols>
    <col min="1" max="8" width="11.42578125" style="5"/>
    <col min="9" max="9" width="10.28515625" style="5" customWidth="1"/>
    <col min="10" max="25" width="11.42578125" style="5"/>
    <col min="26" max="26" width="17.7109375" style="5" customWidth="1"/>
    <col min="27" max="31" width="11.42578125" style="5"/>
    <col min="32" max="33" width="12.85546875" style="5" customWidth="1"/>
    <col min="34" max="59" width="11.42578125" style="5" hidden="1" customWidth="1" outlineLevel="1"/>
    <col min="60" max="60" width="0" style="5" hidden="1" customWidth="1" outlineLevel="1"/>
    <col min="61" max="61" width="13.85546875" style="5" hidden="1" customWidth="1" outlineLevel="1"/>
    <col min="62" max="62" width="11.42578125" style="5" collapsed="1"/>
    <col min="63" max="16384" width="11.42578125" style="5"/>
  </cols>
  <sheetData>
    <row r="1" spans="1:69">
      <c r="A1" s="90" t="s">
        <v>0</v>
      </c>
      <c r="B1" s="90"/>
      <c r="C1" s="90"/>
      <c r="D1" s="90"/>
      <c r="E1" s="90"/>
      <c r="F1" s="90"/>
      <c r="G1" s="90"/>
      <c r="H1" s="90"/>
      <c r="I1" s="90"/>
      <c r="J1" s="82" t="s">
        <v>1</v>
      </c>
      <c r="K1" s="82"/>
      <c r="L1" s="82"/>
      <c r="M1" s="82"/>
      <c r="N1" s="82"/>
      <c r="O1" s="82"/>
      <c r="P1" s="82"/>
      <c r="Q1" s="82"/>
      <c r="R1" s="82"/>
      <c r="S1" s="82"/>
      <c r="T1" s="82"/>
      <c r="U1" s="82"/>
      <c r="V1" s="82"/>
      <c r="W1" s="82"/>
      <c r="X1" s="3"/>
      <c r="Y1" s="88" t="s">
        <v>2</v>
      </c>
      <c r="Z1" s="88"/>
      <c r="AA1" s="88"/>
      <c r="AB1" s="88"/>
      <c r="AC1" s="88"/>
      <c r="AD1" s="88"/>
      <c r="AE1" s="88"/>
      <c r="AF1" s="88"/>
      <c r="AG1" s="88"/>
      <c r="AH1" s="83" t="s">
        <v>3</v>
      </c>
      <c r="AI1" s="83"/>
      <c r="AJ1" s="83"/>
      <c r="AK1" s="83"/>
      <c r="AL1" s="83"/>
      <c r="AM1" s="83"/>
      <c r="AN1" s="83"/>
      <c r="AO1" s="83"/>
      <c r="AP1" s="83"/>
      <c r="AQ1" s="84" t="s">
        <v>4</v>
      </c>
      <c r="AR1" s="84"/>
      <c r="AS1" s="84"/>
      <c r="AT1" s="84"/>
      <c r="AU1" s="84"/>
      <c r="AV1" s="84"/>
      <c r="AW1" s="84"/>
      <c r="AX1" s="84"/>
      <c r="AY1" s="84"/>
      <c r="AZ1" s="85" t="s">
        <v>5</v>
      </c>
      <c r="BA1" s="85"/>
      <c r="BB1" s="85"/>
      <c r="BC1" s="85"/>
      <c r="BD1" s="85"/>
      <c r="BE1" s="85"/>
      <c r="BF1" s="85"/>
      <c r="BG1" s="85"/>
      <c r="BH1" s="85"/>
      <c r="BI1" s="4" t="s">
        <v>6</v>
      </c>
      <c r="BJ1" s="4"/>
      <c r="BK1" s="4"/>
      <c r="BL1" s="4"/>
    </row>
    <row r="2" spans="1:69" ht="15" customHeight="1">
      <c r="A2" s="77" t="s">
        <v>7</v>
      </c>
      <c r="B2" s="77" t="s">
        <v>8</v>
      </c>
      <c r="C2" s="77" t="s">
        <v>9</v>
      </c>
      <c r="D2" s="77" t="s">
        <v>10</v>
      </c>
      <c r="E2" s="77" t="s">
        <v>11</v>
      </c>
      <c r="F2" s="77" t="s">
        <v>12</v>
      </c>
      <c r="G2" s="77" t="s">
        <v>13</v>
      </c>
      <c r="H2" s="77" t="s">
        <v>14</v>
      </c>
      <c r="I2" s="77" t="s">
        <v>15</v>
      </c>
      <c r="J2" s="81" t="s">
        <v>16</v>
      </c>
      <c r="K2" s="82" t="s">
        <v>17</v>
      </c>
      <c r="L2" s="82"/>
      <c r="M2" s="82"/>
      <c r="N2" s="81" t="s">
        <v>18</v>
      </c>
      <c r="O2" s="81" t="s">
        <v>19</v>
      </c>
      <c r="P2" s="81" t="s">
        <v>20</v>
      </c>
      <c r="Q2" s="81" t="s">
        <v>21</v>
      </c>
      <c r="R2" s="81" t="s">
        <v>22</v>
      </c>
      <c r="S2" s="81" t="s">
        <v>23</v>
      </c>
      <c r="T2" s="81" t="s">
        <v>24</v>
      </c>
      <c r="U2" s="81" t="s">
        <v>25</v>
      </c>
      <c r="V2" s="81" t="s">
        <v>26</v>
      </c>
      <c r="W2" s="81" t="s">
        <v>27</v>
      </c>
      <c r="X2" s="6"/>
      <c r="Y2" s="80" t="s">
        <v>28</v>
      </c>
      <c r="Z2" s="80" t="s">
        <v>29</v>
      </c>
      <c r="AA2" s="80" t="s">
        <v>30</v>
      </c>
      <c r="AB2" s="80" t="s">
        <v>31</v>
      </c>
      <c r="AC2" s="80" t="s">
        <v>32</v>
      </c>
      <c r="AD2" s="80" t="s">
        <v>33</v>
      </c>
      <c r="AE2" s="80" t="s">
        <v>34</v>
      </c>
      <c r="AF2" s="80" t="s">
        <v>35</v>
      </c>
      <c r="AG2" s="7"/>
      <c r="AH2" s="87" t="s">
        <v>36</v>
      </c>
      <c r="AI2" s="87" t="s">
        <v>37</v>
      </c>
      <c r="AJ2" s="87" t="s">
        <v>38</v>
      </c>
      <c r="AK2" s="87" t="s">
        <v>39</v>
      </c>
      <c r="AL2" s="87" t="s">
        <v>40</v>
      </c>
      <c r="AM2" s="87" t="s">
        <v>41</v>
      </c>
      <c r="AN2" s="87" t="s">
        <v>42</v>
      </c>
      <c r="AO2" s="87" t="s">
        <v>43</v>
      </c>
      <c r="AP2" s="8"/>
      <c r="AQ2" s="86" t="s">
        <v>44</v>
      </c>
      <c r="AR2" s="86" t="s">
        <v>45</v>
      </c>
      <c r="AS2" s="86" t="s">
        <v>46</v>
      </c>
      <c r="AT2" s="86" t="s">
        <v>47</v>
      </c>
      <c r="AU2" s="86" t="s">
        <v>48</v>
      </c>
      <c r="AV2" s="86" t="s">
        <v>49</v>
      </c>
      <c r="AW2" s="86" t="s">
        <v>50</v>
      </c>
      <c r="AX2" s="86" t="s">
        <v>51</v>
      </c>
      <c r="AY2" s="9"/>
      <c r="AZ2" s="77" t="s">
        <v>44</v>
      </c>
      <c r="BA2" s="77" t="s">
        <v>45</v>
      </c>
      <c r="BB2" s="77" t="s">
        <v>46</v>
      </c>
      <c r="BC2" s="77" t="s">
        <v>47</v>
      </c>
      <c r="BD2" s="77" t="s">
        <v>52</v>
      </c>
      <c r="BE2" s="77" t="s">
        <v>49</v>
      </c>
      <c r="BF2" s="77" t="s">
        <v>50</v>
      </c>
      <c r="BG2" s="77" t="s">
        <v>51</v>
      </c>
      <c r="BH2" s="77" t="s">
        <v>53</v>
      </c>
      <c r="BI2" s="79" t="s">
        <v>54</v>
      </c>
      <c r="BJ2" s="79" t="s">
        <v>55</v>
      </c>
      <c r="BK2" s="79" t="s">
        <v>56</v>
      </c>
      <c r="BL2" s="78" t="s">
        <v>57</v>
      </c>
    </row>
    <row r="3" spans="1:69" ht="7.5" customHeight="1">
      <c r="A3" s="77"/>
      <c r="B3" s="77"/>
      <c r="C3" s="77"/>
      <c r="D3" s="77"/>
      <c r="E3" s="77"/>
      <c r="F3" s="77"/>
      <c r="G3" s="77"/>
      <c r="H3" s="77"/>
      <c r="I3" s="77"/>
      <c r="J3" s="81"/>
      <c r="K3" s="6" t="s">
        <v>58</v>
      </c>
      <c r="L3" s="6" t="s">
        <v>59</v>
      </c>
      <c r="M3" s="6" t="s">
        <v>60</v>
      </c>
      <c r="N3" s="81"/>
      <c r="O3" s="81"/>
      <c r="P3" s="81"/>
      <c r="Q3" s="81"/>
      <c r="R3" s="81"/>
      <c r="S3" s="81"/>
      <c r="T3" s="81"/>
      <c r="U3" s="81"/>
      <c r="V3" s="81"/>
      <c r="W3" s="81"/>
      <c r="X3" s="6" t="s">
        <v>61</v>
      </c>
      <c r="Y3" s="80"/>
      <c r="Z3" s="80"/>
      <c r="AA3" s="80"/>
      <c r="AB3" s="80"/>
      <c r="AC3" s="80"/>
      <c r="AD3" s="80"/>
      <c r="AE3" s="80"/>
      <c r="AF3" s="80"/>
      <c r="AG3" s="7" t="s">
        <v>53</v>
      </c>
      <c r="AH3" s="87"/>
      <c r="AI3" s="87"/>
      <c r="AJ3" s="87"/>
      <c r="AK3" s="87"/>
      <c r="AL3" s="87"/>
      <c r="AM3" s="87"/>
      <c r="AN3" s="87"/>
      <c r="AO3" s="87"/>
      <c r="AP3" s="8" t="s">
        <v>53</v>
      </c>
      <c r="AQ3" s="86"/>
      <c r="AR3" s="86"/>
      <c r="AS3" s="86"/>
      <c r="AT3" s="86"/>
      <c r="AU3" s="86"/>
      <c r="AV3" s="86"/>
      <c r="AW3" s="86"/>
      <c r="AX3" s="86"/>
      <c r="AY3" s="9" t="s">
        <v>53</v>
      </c>
      <c r="AZ3" s="77"/>
      <c r="BA3" s="77"/>
      <c r="BB3" s="77"/>
      <c r="BC3" s="77"/>
      <c r="BD3" s="77"/>
      <c r="BE3" s="77"/>
      <c r="BF3" s="77"/>
      <c r="BG3" s="77"/>
      <c r="BH3" s="77"/>
      <c r="BI3" s="79"/>
      <c r="BJ3" s="79"/>
      <c r="BK3" s="79"/>
      <c r="BL3" s="78"/>
    </row>
    <row r="4" spans="1:69" ht="22.5" customHeight="1">
      <c r="A4" s="10" t="s">
        <v>62</v>
      </c>
      <c r="B4" s="10" t="s">
        <v>63</v>
      </c>
      <c r="C4" s="10" t="s">
        <v>64</v>
      </c>
      <c r="D4" s="10" t="s">
        <v>65</v>
      </c>
      <c r="E4" s="10" t="s">
        <v>66</v>
      </c>
      <c r="F4" s="10" t="s">
        <v>63</v>
      </c>
      <c r="G4" s="10" t="s">
        <v>67</v>
      </c>
      <c r="H4" s="10" t="s">
        <v>64</v>
      </c>
      <c r="I4" s="10" t="s">
        <v>68</v>
      </c>
      <c r="J4" s="11" t="s">
        <v>69</v>
      </c>
      <c r="K4" s="11" t="s">
        <v>70</v>
      </c>
      <c r="L4" s="11"/>
      <c r="M4" s="11" t="s">
        <v>71</v>
      </c>
      <c r="N4" s="11" t="s">
        <v>64</v>
      </c>
      <c r="O4" s="11" t="s">
        <v>72</v>
      </c>
      <c r="P4" s="11" t="s">
        <v>64</v>
      </c>
      <c r="Q4" s="11" t="s">
        <v>72</v>
      </c>
      <c r="R4" s="11" t="s">
        <v>73</v>
      </c>
      <c r="S4" s="11" t="s">
        <v>74</v>
      </c>
      <c r="T4" s="11" t="s">
        <v>64</v>
      </c>
      <c r="U4" s="11" t="s">
        <v>75</v>
      </c>
      <c r="V4" s="11" t="s">
        <v>63</v>
      </c>
      <c r="W4" s="11" t="s">
        <v>63</v>
      </c>
      <c r="X4" s="11" t="s">
        <v>63</v>
      </c>
      <c r="Y4" s="12" t="s">
        <v>63</v>
      </c>
      <c r="Z4" s="12" t="s">
        <v>76</v>
      </c>
      <c r="AA4" s="12" t="s">
        <v>77</v>
      </c>
      <c r="AB4" s="12" t="s">
        <v>78</v>
      </c>
      <c r="AC4" s="12" t="s">
        <v>78</v>
      </c>
      <c r="AD4" s="12" t="s">
        <v>72</v>
      </c>
      <c r="AE4" s="12" t="s">
        <v>79</v>
      </c>
      <c r="AF4" s="12" t="s">
        <v>64</v>
      </c>
      <c r="AG4" s="12"/>
      <c r="AH4" s="13" t="s">
        <v>63</v>
      </c>
      <c r="AI4" s="13" t="s">
        <v>76</v>
      </c>
      <c r="AJ4" s="13" t="s">
        <v>77</v>
      </c>
      <c r="AK4" s="13" t="s">
        <v>78</v>
      </c>
      <c r="AL4" s="13" t="s">
        <v>78</v>
      </c>
      <c r="AM4" s="13" t="s">
        <v>72</v>
      </c>
      <c r="AN4" s="13" t="s">
        <v>79</v>
      </c>
      <c r="AO4" s="13" t="s">
        <v>64</v>
      </c>
      <c r="AP4" s="13"/>
      <c r="AQ4" s="14" t="s">
        <v>63</v>
      </c>
      <c r="AR4" s="14" t="s">
        <v>76</v>
      </c>
      <c r="AS4" s="14" t="s">
        <v>77</v>
      </c>
      <c r="AT4" s="14" t="s">
        <v>78</v>
      </c>
      <c r="AU4" s="14" t="s">
        <v>78</v>
      </c>
      <c r="AV4" s="14" t="s">
        <v>72</v>
      </c>
      <c r="AW4" s="14" t="s">
        <v>79</v>
      </c>
      <c r="AX4" s="14" t="s">
        <v>64</v>
      </c>
      <c r="AY4" s="14"/>
      <c r="AZ4" s="10" t="s">
        <v>63</v>
      </c>
      <c r="BA4" s="10" t="s">
        <v>76</v>
      </c>
      <c r="BB4" s="10" t="s">
        <v>77</v>
      </c>
      <c r="BC4" s="10" t="s">
        <v>78</v>
      </c>
      <c r="BD4" s="10" t="s">
        <v>78</v>
      </c>
      <c r="BE4" s="10" t="s">
        <v>72</v>
      </c>
      <c r="BF4" s="10" t="s">
        <v>79</v>
      </c>
      <c r="BG4" s="10" t="s">
        <v>64</v>
      </c>
      <c r="BH4" s="10" t="s">
        <v>80</v>
      </c>
      <c r="BI4" s="15" t="s">
        <v>64</v>
      </c>
      <c r="BJ4" s="15" t="s">
        <v>64</v>
      </c>
      <c r="BK4" s="15" t="s">
        <v>64</v>
      </c>
      <c r="BL4" s="78"/>
    </row>
    <row r="5" spans="1:69" ht="35.1" customHeight="1">
      <c r="A5" s="16"/>
      <c r="B5" s="16"/>
      <c r="C5" s="17" t="s">
        <v>81</v>
      </c>
      <c r="D5" s="16"/>
      <c r="E5" s="89" t="s">
        <v>82</v>
      </c>
      <c r="F5" s="16"/>
      <c r="G5" s="16">
        <v>6</v>
      </c>
      <c r="H5" s="18" t="s">
        <v>83</v>
      </c>
      <c r="I5" s="19" t="s">
        <v>84</v>
      </c>
      <c r="J5" s="19" t="s">
        <v>85</v>
      </c>
      <c r="K5" s="20" t="s">
        <v>86</v>
      </c>
      <c r="L5" s="20" t="s">
        <v>87</v>
      </c>
      <c r="M5" s="21">
        <v>1</v>
      </c>
      <c r="N5" s="17" t="s">
        <v>88</v>
      </c>
      <c r="O5" s="17" t="str">
        <f>IF(H5="","",VLOOKUP(H5,'[1]Procedimientos Publicar'!$C$6:$E$85,3,FALSE))</f>
        <v>SECRETARIA GENERAL</v>
      </c>
      <c r="P5" s="17" t="s">
        <v>89</v>
      </c>
      <c r="Q5" s="16"/>
      <c r="R5" s="16"/>
      <c r="S5" s="22"/>
      <c r="T5" s="23">
        <v>1</v>
      </c>
      <c r="U5" s="16"/>
      <c r="V5" s="24">
        <v>43831</v>
      </c>
      <c r="W5" s="24">
        <v>44196</v>
      </c>
      <c r="X5" s="30">
        <v>44620</v>
      </c>
      <c r="Y5" s="33">
        <v>44286</v>
      </c>
      <c r="Z5" s="34" t="s">
        <v>90</v>
      </c>
      <c r="AA5" s="16">
        <v>0.05</v>
      </c>
      <c r="AB5" s="35">
        <f>(IF(AA5="","",IF(OR($M5=0,$M5="",$Y5=""),"",AA5/$M5)))</f>
        <v>0.05</v>
      </c>
      <c r="AC5" s="36">
        <f>(IF(OR($T5="",AB5=""),"",IF(OR($T5=0,AB5=0),0,IF((AB5*100%)/$T5&gt;100%,100%,(AB5*100%)/$T5))))</f>
        <v>0.05</v>
      </c>
      <c r="AD5" s="27" t="str">
        <f t="shared" ref="AD5:AD30" si="0">IF(AA5="","",IF(AC5&lt;100%, IF(AC5&lt;25%, "ALERTA","EN TERMINO"), IF(AC5=100%, "OK", "EN TERMINO")))</f>
        <v>ALERTA</v>
      </c>
      <c r="AE5" s="29" t="s">
        <v>91</v>
      </c>
      <c r="AF5" s="2"/>
      <c r="AG5" s="1" t="str">
        <f>IF(AC5=100%,IF(AC5&gt;0.1%,"CUMPLIDA","PENDIENTE"),IF(AC5&lt;0%,"INCUMPLIDA","PENDIENTE"))</f>
        <v>PENDIENTE</v>
      </c>
      <c r="AH5" s="37"/>
      <c r="AI5" s="29"/>
      <c r="AJ5" s="29"/>
      <c r="AK5" s="38" t="str">
        <f t="shared" ref="AK5:AK30" si="1">(IF(AJ5="","",IF(OR($M5=0,$M5="",AH5=""),"",AJ5/$M5)))</f>
        <v/>
      </c>
      <c r="AL5" s="39" t="str">
        <f t="shared" ref="AL5:AL30" si="2">(IF(OR($T5="",AK5=""),"",IF(OR($T5=0,AK5=0),0,IF((AK5*100%)/$T5&gt;100%,100%,(AK5*100%)/$T5))))</f>
        <v/>
      </c>
      <c r="AM5" s="27" t="str">
        <f t="shared" ref="AM5:AM30" si="3">IF(AJ5="","",IF(AL5&lt;100%, IF(AL5&lt;50%, "ALERTA","EN TERMINO"), IF(AL5=100%, "OK", "EN TERMINO")))</f>
        <v/>
      </c>
      <c r="AN5" s="29"/>
      <c r="AO5" s="2"/>
      <c r="AP5" s="1" t="str">
        <f>IF(AL5=100%,IF(AL5&gt;50%,"CUMPLIDA","PENDIENTE"),IF(AL5&lt;50%,"INCUMPLIDA","PENDIENTE"))</f>
        <v>PENDIENTE</v>
      </c>
      <c r="AQ5" s="40"/>
      <c r="AR5" s="29"/>
      <c r="AS5" s="2"/>
      <c r="AT5" s="41" t="str">
        <f>(IF(AS5="","",IF(OR($M5=0,$M5="",AQ5=""),"",AS5/$M5)))</f>
        <v/>
      </c>
      <c r="AU5" s="42" t="str">
        <f>(IF(OR($T5="",AT5=""),"",IF(OR($T5=0,AT5=0),0,IF((AT5*100%)/$T5&gt;100%,100%,(AT5*100%)/$T5))))</f>
        <v/>
      </c>
      <c r="AV5" s="27" t="str">
        <f>IF(AS5="","",IF(AU5&lt;100%, IF(AU5&lt;75%, "ALERTA","EN TERMINO"), IF(AU5=100%, "OK", "EN TERMINO")))</f>
        <v/>
      </c>
      <c r="AW5" s="43"/>
      <c r="AX5" s="2"/>
      <c r="AY5" s="1" t="str">
        <f>IF(AU5=100%,IF(AU5&gt;75%,"CUMPLIDA","PENDIENTE"),IF(AU5&lt;75%,"INCUMPLIDA","PENDIENTE"))</f>
        <v>PENDIENTE</v>
      </c>
      <c r="AZ5" s="40"/>
      <c r="BA5" s="29"/>
      <c r="BB5" s="29"/>
      <c r="BC5" s="38" t="str">
        <f t="shared" ref="BC5:BC30" si="4">(IF(BB5="","",IF(OR($M5=0,$M5="",AZ5=""),"",BB5/$M5)))</f>
        <v/>
      </c>
      <c r="BD5" s="44" t="str">
        <f t="shared" ref="BD5:BD30" si="5">(IF(OR($T5="",BC5=""),"",IF(OR($T5=0,BC5=0),0,IF((BC5*100%)/$T5&gt;100%,100%,(BC5*100%)/$T5))))</f>
        <v/>
      </c>
      <c r="BE5" s="27" t="str">
        <f t="shared" ref="BE5:BE30" si="6">IF(BB5="","",IF(BD5&lt;100%, IF(BD5&lt;100%, "ALERTA","EN TERMINO"), IF(BD5=100%, "OK", "EN TERMINO")))</f>
        <v/>
      </c>
      <c r="BF5" s="73"/>
      <c r="BG5" s="1" t="str">
        <f t="shared" ref="BG5:BG30" si="7">IF(BD5=100%,IF(BD5&gt;25%,"CUMPLIDA","PENDIENTE"),IF(BD5&lt;25%,"INCUMPLIDA","PENDIENTE"))</f>
        <v>PENDIENTE</v>
      </c>
      <c r="BH5" s="2"/>
      <c r="BI5" s="2" t="str">
        <f t="shared" ref="BI5:BI11" si="8">IF(AG5="CUMPLIDA","CERRADO","ABIERTO")</f>
        <v>ABIERTO</v>
      </c>
      <c r="BJ5" s="2" t="str">
        <f t="shared" ref="BJ5:BJ30" si="9">IF(AG5="CUMPLIDA","CERRADO","ABIERTO")</f>
        <v>ABIERTO</v>
      </c>
    </row>
    <row r="6" spans="1:69" ht="35.1" customHeight="1">
      <c r="A6" s="16"/>
      <c r="B6" s="16"/>
      <c r="C6" s="17" t="s">
        <v>81</v>
      </c>
      <c r="D6" s="16"/>
      <c r="E6" s="89"/>
      <c r="F6" s="16"/>
      <c r="G6" s="16">
        <v>7</v>
      </c>
      <c r="H6" s="18" t="s">
        <v>83</v>
      </c>
      <c r="I6" s="19" t="s">
        <v>92</v>
      </c>
      <c r="J6" s="22" t="s">
        <v>93</v>
      </c>
      <c r="K6" s="20" t="s">
        <v>94</v>
      </c>
      <c r="L6" s="20" t="s">
        <v>95</v>
      </c>
      <c r="M6" s="21">
        <v>1</v>
      </c>
      <c r="N6" s="17" t="s">
        <v>88</v>
      </c>
      <c r="O6" s="17" t="str">
        <f>IF(H6="","",VLOOKUP(H6,'[1]Procedimientos Publicar'!$C$6:$E$85,3,FALSE))</f>
        <v>SECRETARIA GENERAL</v>
      </c>
      <c r="P6" s="17" t="s">
        <v>89</v>
      </c>
      <c r="Q6" s="16"/>
      <c r="R6" s="16"/>
      <c r="S6" s="22"/>
      <c r="T6" s="23">
        <v>1</v>
      </c>
      <c r="U6" s="16"/>
      <c r="V6" s="30">
        <v>44743</v>
      </c>
      <c r="W6" s="24">
        <v>44012</v>
      </c>
      <c r="X6" s="31">
        <v>45657</v>
      </c>
      <c r="Y6" s="33">
        <v>44286</v>
      </c>
      <c r="Z6" s="34" t="s">
        <v>96</v>
      </c>
      <c r="AA6" s="16">
        <v>0.01</v>
      </c>
      <c r="AB6" s="35">
        <f>(IF(AA6="","",IF(OR($M6=0,$M6="",$Y6=""),"",AA6/$M6)))</f>
        <v>0.01</v>
      </c>
      <c r="AC6" s="36">
        <f t="shared" ref="AC6:AC30" si="10">(IF(OR($T6="",AB6=""),"",IF(OR($T6=0,AB6=0),0,IF((AB6*100%)/$T6&gt;100%,100%,(AB6*100%)/$T6))))</f>
        <v>0.01</v>
      </c>
      <c r="AD6" s="27" t="str">
        <f t="shared" si="0"/>
        <v>ALERTA</v>
      </c>
      <c r="AE6" s="29" t="s">
        <v>97</v>
      </c>
      <c r="AF6" s="2"/>
      <c r="AG6" s="1" t="str">
        <f>IF(AC6=100%,IF(AC6&gt;0.1%,"CUMPLIDA","PENDIENTE"),IF(AC6&lt;0%,"INCUMPLIDA","PENDIENTE"))</f>
        <v>PENDIENTE</v>
      </c>
      <c r="AH6" s="37"/>
      <c r="AI6" s="29"/>
      <c r="AJ6" s="29"/>
      <c r="AK6" s="38" t="str">
        <f t="shared" si="1"/>
        <v/>
      </c>
      <c r="AL6" s="39" t="str">
        <f t="shared" si="2"/>
        <v/>
      </c>
      <c r="AM6" s="27" t="str">
        <f t="shared" si="3"/>
        <v/>
      </c>
      <c r="AN6" s="29"/>
      <c r="AO6" s="2"/>
      <c r="AP6" s="1" t="str">
        <f>IF(AL6=100%,IF(AL6&gt;50%,"CUMPLIDA","PENDIENTE"),IF(AL6&lt;50%,"INCUMPLIDA","PENDIENTE"))</f>
        <v>PENDIENTE</v>
      </c>
      <c r="AQ6" s="40"/>
      <c r="AR6" s="29"/>
      <c r="AS6" s="2"/>
      <c r="AT6" s="41" t="str">
        <f>(IF(AS6="","",IF(OR($M6=0,$M6="",AQ6=""),"",AS6/$M6)))</f>
        <v/>
      </c>
      <c r="AU6" s="42" t="str">
        <f>(IF(OR($T6="",AT6=""),"",IF(OR($T6=0,AT6=0),0,IF((AT6*100%)/$T6&gt;100%,100%,(AT6*100%)/$T6))))</f>
        <v/>
      </c>
      <c r="AV6" s="27" t="str">
        <f>IF(AS6="","",IF(AU6&lt;100%, IF(AU6&lt;75%, "ALERTA","EN TERMINO"), IF(AU6=100%, "OK", "EN TERMINO")))</f>
        <v/>
      </c>
      <c r="AW6" s="43"/>
      <c r="AX6" s="2"/>
      <c r="AY6" s="1" t="str">
        <f>IF(AU6=100%,IF(AU6&gt;75%,"CUMPLIDA","PENDIENTE"),IF(AU6&lt;75%,"INCUMPLIDA","PENDIENTE"))</f>
        <v>PENDIENTE</v>
      </c>
      <c r="AZ6" s="40"/>
      <c r="BA6" s="29"/>
      <c r="BB6" s="29"/>
      <c r="BC6" s="38" t="str">
        <f t="shared" si="4"/>
        <v/>
      </c>
      <c r="BD6" s="44" t="str">
        <f t="shared" si="5"/>
        <v/>
      </c>
      <c r="BE6" s="27" t="str">
        <f t="shared" si="6"/>
        <v/>
      </c>
      <c r="BF6" s="73"/>
      <c r="BG6" s="1" t="str">
        <f t="shared" si="7"/>
        <v>PENDIENTE</v>
      </c>
      <c r="BH6" s="2"/>
      <c r="BI6" s="2" t="str">
        <f t="shared" si="8"/>
        <v>ABIERTO</v>
      </c>
      <c r="BJ6" s="2" t="str">
        <f t="shared" si="9"/>
        <v>ABIERTO</v>
      </c>
    </row>
    <row r="7" spans="1:69" ht="35.1" customHeight="1">
      <c r="A7" s="16"/>
      <c r="B7" s="16"/>
      <c r="C7" s="17" t="s">
        <v>81</v>
      </c>
      <c r="D7" s="16"/>
      <c r="E7" s="89"/>
      <c r="F7" s="16"/>
      <c r="G7" s="16">
        <v>10</v>
      </c>
      <c r="H7" s="18" t="s">
        <v>83</v>
      </c>
      <c r="I7" s="25" t="s">
        <v>98</v>
      </c>
      <c r="J7" s="26"/>
      <c r="K7" s="20"/>
      <c r="L7" s="20"/>
      <c r="M7" s="21">
        <v>1</v>
      </c>
      <c r="N7" s="17" t="s">
        <v>88</v>
      </c>
      <c r="O7" s="17" t="str">
        <f>IF(H7="","",VLOOKUP(H7,'[1]Procedimientos Publicar'!$C$6:$E$85,3,FALSE))</f>
        <v>SECRETARIA GENERAL</v>
      </c>
      <c r="P7" s="17" t="s">
        <v>89</v>
      </c>
      <c r="Q7" s="16"/>
      <c r="R7" s="16"/>
      <c r="S7" s="22"/>
      <c r="T7" s="23">
        <v>1</v>
      </c>
      <c r="U7" s="16"/>
      <c r="V7" s="30">
        <v>45658</v>
      </c>
      <c r="W7" s="24"/>
      <c r="X7" s="30">
        <v>45868</v>
      </c>
      <c r="Y7" s="33">
        <v>44286</v>
      </c>
      <c r="Z7" s="45" t="s">
        <v>99</v>
      </c>
      <c r="AA7" s="16">
        <v>0.01</v>
      </c>
      <c r="AB7" s="35">
        <f>(IF(AA7="","",IF(OR($M7=0,$M7="",$Y7=""),"",AA7/$M7)))</f>
        <v>0.01</v>
      </c>
      <c r="AC7" s="36">
        <f t="shared" si="10"/>
        <v>0.01</v>
      </c>
      <c r="AD7" s="27" t="str">
        <f t="shared" si="0"/>
        <v>ALERTA</v>
      </c>
      <c r="AE7" s="29" t="s">
        <v>100</v>
      </c>
      <c r="AF7" s="2"/>
      <c r="AG7" s="1" t="str">
        <f>IF(AC7=100%,IF(AC7&gt;0.1%,"CUMPLIDA","PENDIENTE"),IF(AC7&lt;0%,"INCUMPLIDA","PENDIENTE"))</f>
        <v>PENDIENTE</v>
      </c>
      <c r="AH7" s="37"/>
      <c r="AI7" s="29"/>
      <c r="AJ7" s="29"/>
      <c r="AK7" s="38" t="str">
        <f t="shared" si="1"/>
        <v/>
      </c>
      <c r="AL7" s="39" t="str">
        <f t="shared" si="2"/>
        <v/>
      </c>
      <c r="AM7" s="27" t="str">
        <f t="shared" si="3"/>
        <v/>
      </c>
      <c r="AN7" s="29"/>
      <c r="AO7" s="2"/>
      <c r="AP7" s="1" t="str">
        <f>IF(AL7=100%,IF(AL7&gt;50%,"CUMPLIDA","PENDIENTE"),IF(AL7&lt;50%,"INCUMPLIDA","PENDIENTE"))</f>
        <v>PENDIENTE</v>
      </c>
      <c r="AQ7" s="40"/>
      <c r="AR7" s="29"/>
      <c r="AS7" s="2"/>
      <c r="AT7" s="41" t="str">
        <f>(IF(AS7="","",IF(OR($M7=0,$M7="",AQ7=""),"",AS7/$M7)))</f>
        <v/>
      </c>
      <c r="AU7" s="42" t="str">
        <f>(IF(OR($T7="",AT7=""),"",IF(OR($T7=0,AT7=0),0,IF((AT7*100%)/$T7&gt;100%,100%,(AT7*100%)/$T7))))</f>
        <v/>
      </c>
      <c r="AV7" s="27" t="str">
        <f>IF(AS7="","",IF(AU7&lt;100%, IF(AU7&lt;75%, "ALERTA","EN TERMINO"), IF(AU7=100%, "OK", "EN TERMINO")))</f>
        <v/>
      </c>
      <c r="AW7" s="43"/>
      <c r="AX7" s="2"/>
      <c r="AY7" s="1" t="str">
        <f>IF(AU7=100%,IF(AU7&gt;75%,"CUMPLIDA","PENDIENTE"),IF(AU7&lt;75%,"INCUMPLIDA","PENDIENTE"))</f>
        <v>PENDIENTE</v>
      </c>
      <c r="AZ7" s="40"/>
      <c r="BA7" s="29"/>
      <c r="BB7" s="29"/>
      <c r="BC7" s="38" t="str">
        <f t="shared" si="4"/>
        <v/>
      </c>
      <c r="BD7" s="44" t="str">
        <f t="shared" si="5"/>
        <v/>
      </c>
      <c r="BE7" s="27" t="str">
        <f t="shared" si="6"/>
        <v/>
      </c>
      <c r="BF7" s="73"/>
      <c r="BG7" s="1" t="str">
        <f t="shared" si="7"/>
        <v>PENDIENTE</v>
      </c>
      <c r="BH7" s="2"/>
      <c r="BI7" s="2" t="str">
        <f t="shared" si="8"/>
        <v>ABIERTO</v>
      </c>
      <c r="BJ7" s="2" t="str">
        <f t="shared" si="9"/>
        <v>ABIERTO</v>
      </c>
    </row>
    <row r="8" spans="1:69" ht="35.1" customHeight="1">
      <c r="A8" s="16"/>
      <c r="B8" s="16"/>
      <c r="C8" s="17" t="s">
        <v>81</v>
      </c>
      <c r="D8" s="16"/>
      <c r="E8" s="89"/>
      <c r="F8" s="16"/>
      <c r="G8" s="16">
        <v>11</v>
      </c>
      <c r="H8" s="18" t="s">
        <v>83</v>
      </c>
      <c r="I8" s="25" t="s">
        <v>101</v>
      </c>
      <c r="J8" s="26"/>
      <c r="K8" s="20"/>
      <c r="L8" s="20"/>
      <c r="M8" s="21">
        <v>1</v>
      </c>
      <c r="N8" s="17" t="s">
        <v>88</v>
      </c>
      <c r="O8" s="17" t="str">
        <f>IF(H8="","",VLOOKUP(H8,'[1]Procedimientos Publicar'!$C$6:$E$85,3,FALSE))</f>
        <v>SECRETARIA GENERAL</v>
      </c>
      <c r="P8" s="17" t="s">
        <v>89</v>
      </c>
      <c r="Q8" s="16"/>
      <c r="R8" s="16"/>
      <c r="S8" s="22"/>
      <c r="T8" s="23">
        <v>1</v>
      </c>
      <c r="U8" s="16"/>
      <c r="V8" s="32">
        <v>45870</v>
      </c>
      <c r="W8" s="24"/>
      <c r="X8" s="31">
        <v>45899</v>
      </c>
      <c r="Y8" s="33">
        <v>44286</v>
      </c>
      <c r="Z8" s="46" t="s">
        <v>102</v>
      </c>
      <c r="AA8" s="16">
        <v>0.01</v>
      </c>
      <c r="AB8" s="35">
        <f>(IF(AA8="","",IF(OR($M8=0,$M8="",$Y8=""),"",AA8/$M8)))</f>
        <v>0.01</v>
      </c>
      <c r="AC8" s="36">
        <f t="shared" si="10"/>
        <v>0.01</v>
      </c>
      <c r="AD8" s="27" t="str">
        <f t="shared" si="0"/>
        <v>ALERTA</v>
      </c>
      <c r="AE8" s="29" t="s">
        <v>103</v>
      </c>
      <c r="AF8" s="2"/>
      <c r="AG8" s="1" t="str">
        <f>IF(AC8=100%,IF(AC8&gt;0.1%,"CUMPLIDA","PENDIENTE"),IF(AC8&lt;0%,"INCUMPLIDA","PENDIENTE"))</f>
        <v>PENDIENTE</v>
      </c>
      <c r="AH8" s="37"/>
      <c r="AI8" s="29"/>
      <c r="AJ8" s="29"/>
      <c r="AK8" s="38" t="str">
        <f t="shared" si="1"/>
        <v/>
      </c>
      <c r="AL8" s="39" t="str">
        <f t="shared" si="2"/>
        <v/>
      </c>
      <c r="AM8" s="27" t="str">
        <f t="shared" si="3"/>
        <v/>
      </c>
      <c r="AN8" s="29"/>
      <c r="AO8" s="2"/>
      <c r="AP8" s="1" t="str">
        <f>IF(AL8=100%,IF(AL8&gt;50%,"CUMPLIDA","PENDIENTE"),IF(AL8&lt;50%,"INCUMPLIDA","PENDIENTE"))</f>
        <v>PENDIENTE</v>
      </c>
      <c r="AQ8" s="40"/>
      <c r="AR8" s="29"/>
      <c r="AS8" s="2"/>
      <c r="AT8" s="41" t="str">
        <f>(IF(AS8="","",IF(OR($M8=0,$M8="",AQ8=""),"",AS8/$M8)))</f>
        <v/>
      </c>
      <c r="AU8" s="42" t="str">
        <f>(IF(OR($T8="",AT8=""),"",IF(OR($T8=0,AT8=0),0,IF((AT8*100%)/$T8&gt;100%,100%,(AT8*100%)/$T8))))</f>
        <v/>
      </c>
      <c r="AV8" s="27" t="str">
        <f>IF(AS8="","",IF(AU8&lt;100%, IF(AU8&lt;75%, "ALERTA","EN TERMINO"), IF(AU8=100%, "OK", "EN TERMINO")))</f>
        <v/>
      </c>
      <c r="AW8" s="43"/>
      <c r="AX8" s="2"/>
      <c r="AY8" s="1" t="str">
        <f>IF(AU8=100%,IF(AU8&gt;75%,"CUMPLIDA","PENDIENTE"),IF(AU8&lt;75%,"INCUMPLIDA","PENDIENTE"))</f>
        <v>PENDIENTE</v>
      </c>
      <c r="AZ8" s="40"/>
      <c r="BA8" s="29"/>
      <c r="BB8" s="29"/>
      <c r="BC8" s="38" t="str">
        <f t="shared" si="4"/>
        <v/>
      </c>
      <c r="BD8" s="44" t="str">
        <f t="shared" si="5"/>
        <v/>
      </c>
      <c r="BE8" s="27" t="str">
        <f t="shared" si="6"/>
        <v/>
      </c>
      <c r="BF8" s="73"/>
      <c r="BG8" s="1" t="str">
        <f t="shared" si="7"/>
        <v>PENDIENTE</v>
      </c>
      <c r="BH8" s="2"/>
      <c r="BI8" s="2" t="str">
        <f t="shared" si="8"/>
        <v>ABIERTO</v>
      </c>
      <c r="BJ8" s="2" t="str">
        <f t="shared" si="9"/>
        <v>ABIERTO</v>
      </c>
    </row>
    <row r="9" spans="1:69" ht="35.1" customHeight="1">
      <c r="A9" s="54"/>
      <c r="B9" s="54"/>
      <c r="C9" s="55" t="s">
        <v>81</v>
      </c>
      <c r="D9" s="56"/>
      <c r="E9" s="74" t="s">
        <v>104</v>
      </c>
      <c r="F9" s="57">
        <v>44130</v>
      </c>
      <c r="G9" s="56">
        <v>1</v>
      </c>
      <c r="H9" s="58" t="s">
        <v>83</v>
      </c>
      <c r="I9" s="63" t="s">
        <v>105</v>
      </c>
      <c r="J9" s="55" t="s">
        <v>106</v>
      </c>
      <c r="K9" s="55" t="s">
        <v>107</v>
      </c>
      <c r="L9" s="55" t="s">
        <v>108</v>
      </c>
      <c r="M9" s="21">
        <v>1</v>
      </c>
      <c r="N9" s="55" t="s">
        <v>88</v>
      </c>
      <c r="O9" s="55" t="str">
        <f>IF(H9="","",VLOOKUP(H9,'[1]Procedimientos Publicar'!$C$6:$E$85,3,FALSE))</f>
        <v>SECRETARIA GENERAL</v>
      </c>
      <c r="P9" s="67" t="s">
        <v>89</v>
      </c>
      <c r="Q9" s="61"/>
      <c r="R9" s="61"/>
      <c r="S9" s="61"/>
      <c r="T9" s="62">
        <v>1</v>
      </c>
      <c r="U9" s="56"/>
      <c r="V9" s="24">
        <v>44235</v>
      </c>
      <c r="W9" s="24">
        <v>44600</v>
      </c>
      <c r="X9" s="59"/>
      <c r="Y9" s="57">
        <v>44286</v>
      </c>
      <c r="Z9" s="69" t="s">
        <v>109</v>
      </c>
      <c r="AA9" s="70">
        <v>0.4</v>
      </c>
      <c r="AB9" s="71">
        <f t="shared" ref="AB9:AB30" si="11">(IF(AA9="","",IF(OR($M9=0,$M9="",$Y9=""),"",AA9/$M9)))</f>
        <v>0.4</v>
      </c>
      <c r="AC9" s="72">
        <f t="shared" si="10"/>
        <v>0.4</v>
      </c>
      <c r="AD9" s="27" t="str">
        <f t="shared" si="0"/>
        <v>EN TERMINO</v>
      </c>
      <c r="AE9" s="50" t="s">
        <v>110</v>
      </c>
      <c r="AF9" s="51"/>
      <c r="AG9" s="1" t="str">
        <f>IF(AC9=100%,IF(AC9&gt;25%,"CUMPLIDA","PENDIENTE"),IF(AC9&lt;25%,"INCUMPLIDA","PENDIENTE"))</f>
        <v>PENDIENTE</v>
      </c>
      <c r="AH9" s="37"/>
      <c r="AI9" s="29"/>
      <c r="AJ9" s="29"/>
      <c r="AK9" s="38" t="str">
        <f t="shared" si="1"/>
        <v/>
      </c>
      <c r="AL9" s="39" t="str">
        <f t="shared" si="2"/>
        <v/>
      </c>
      <c r="AM9" s="27" t="str">
        <f t="shared" si="3"/>
        <v/>
      </c>
      <c r="AN9" s="29"/>
      <c r="AO9" s="2"/>
      <c r="AP9" s="1" t="str">
        <f t="shared" ref="AP9:AP30" si="12">IF(AL9=100%,IF(AL9&gt;50%,"CUMPLIDA","PENDIENTE"),IF(AL9&lt;50%,"INCUMPLIDA","PENDIENTE"))</f>
        <v>PENDIENTE</v>
      </c>
      <c r="AQ9" s="40"/>
      <c r="AR9" s="29"/>
      <c r="AS9" s="2"/>
      <c r="AT9" s="41" t="str">
        <f>(IF(AS9="","",IF(OR($M9=0,$M9="",AQ9=""),"",AS9/$M9)))</f>
        <v/>
      </c>
      <c r="AU9" s="42" t="str">
        <f>(IF(OR($T9="",AT9=""),"",IF(OR($T9=0,AT9=0),0,IF((AT9*100%)/$T9&gt;100%,100%,(AT9*100%)/$T9))))</f>
        <v/>
      </c>
      <c r="AV9" s="27" t="str">
        <f>IF(AS9="","",IF(AU9&lt;100%, IF(AU9&lt;75%, "ALERTA","EN TERMINO"), IF(AU9=100%, "OK", "EN TERMINO")))</f>
        <v/>
      </c>
      <c r="AW9" s="43"/>
      <c r="AX9" s="2"/>
      <c r="AY9" s="1" t="str">
        <f>IF(AU9=100%,IF(AU9&gt;75%,"CUMPLIDA","PENDIENTE"),IF(AU9&lt;75%,"INCUMPLIDA","PENDIENTE"))</f>
        <v>PENDIENTE</v>
      </c>
      <c r="AZ9" s="40"/>
      <c r="BA9" s="29"/>
      <c r="BB9" s="29"/>
      <c r="BC9" s="38" t="str">
        <f t="shared" si="4"/>
        <v/>
      </c>
      <c r="BD9" s="44" t="str">
        <f t="shared" si="5"/>
        <v/>
      </c>
      <c r="BE9" s="27" t="str">
        <f t="shared" si="6"/>
        <v/>
      </c>
      <c r="BF9" s="73"/>
      <c r="BG9" s="1" t="str">
        <f t="shared" si="7"/>
        <v>PENDIENTE</v>
      </c>
      <c r="BH9" s="2"/>
      <c r="BI9" s="2" t="str">
        <f t="shared" si="8"/>
        <v>ABIERTO</v>
      </c>
      <c r="BJ9" s="2" t="str">
        <f t="shared" si="9"/>
        <v>ABIERTO</v>
      </c>
    </row>
    <row r="10" spans="1:69" ht="35.1" customHeight="1">
      <c r="A10" s="54"/>
      <c r="B10" s="54"/>
      <c r="C10" s="55" t="s">
        <v>81</v>
      </c>
      <c r="D10" s="56"/>
      <c r="E10" s="75"/>
      <c r="F10" s="57">
        <v>44130</v>
      </c>
      <c r="G10" s="56">
        <v>2</v>
      </c>
      <c r="H10" s="58" t="s">
        <v>83</v>
      </c>
      <c r="I10" s="63" t="s">
        <v>111</v>
      </c>
      <c r="J10" s="55" t="s">
        <v>112</v>
      </c>
      <c r="K10" s="55" t="s">
        <v>113</v>
      </c>
      <c r="L10" s="55" t="s">
        <v>108</v>
      </c>
      <c r="M10" s="21">
        <v>1</v>
      </c>
      <c r="N10" s="55" t="s">
        <v>88</v>
      </c>
      <c r="O10" s="55" t="str">
        <f>IF(H10="","",VLOOKUP(H10,'[1]Procedimientos Publicar'!$C$6:$E$85,3,FALSE))</f>
        <v>SECRETARIA GENERAL</v>
      </c>
      <c r="P10" s="67" t="s">
        <v>89</v>
      </c>
      <c r="Q10" s="61"/>
      <c r="R10" s="61"/>
      <c r="S10" s="61"/>
      <c r="T10" s="62">
        <v>1</v>
      </c>
      <c r="U10" s="56"/>
      <c r="V10" s="24">
        <v>44235</v>
      </c>
      <c r="W10" s="24">
        <v>44600</v>
      </c>
      <c r="X10" s="59"/>
      <c r="Y10" s="57">
        <v>44286</v>
      </c>
      <c r="Z10" s="69" t="s">
        <v>114</v>
      </c>
      <c r="AA10" s="70">
        <v>0.25</v>
      </c>
      <c r="AB10" s="71">
        <f t="shared" si="11"/>
        <v>0.25</v>
      </c>
      <c r="AC10" s="72">
        <f t="shared" si="10"/>
        <v>0.25</v>
      </c>
      <c r="AD10" s="27" t="str">
        <f t="shared" si="0"/>
        <v>EN TERMINO</v>
      </c>
      <c r="AE10" s="50" t="s">
        <v>110</v>
      </c>
      <c r="AF10" s="51"/>
      <c r="AG10" s="1" t="str">
        <f>IF(AC10=100%,IF(AC10&gt;25%,"CUMPLIDA","PENDIENTE"),IF(AC10&lt;25%,"INCUMPLIDA","PENDIENTE"))</f>
        <v>PENDIENTE</v>
      </c>
      <c r="AH10" s="37"/>
      <c r="AI10" s="29"/>
      <c r="AJ10" s="29"/>
      <c r="AK10" s="38" t="str">
        <f t="shared" si="1"/>
        <v/>
      </c>
      <c r="AL10" s="39" t="str">
        <f t="shared" si="2"/>
        <v/>
      </c>
      <c r="AM10" s="27" t="str">
        <f t="shared" si="3"/>
        <v/>
      </c>
      <c r="AN10" s="29"/>
      <c r="AO10" s="2"/>
      <c r="AP10" s="1" t="str">
        <f t="shared" si="12"/>
        <v>PENDIENTE</v>
      </c>
      <c r="AQ10" s="40"/>
      <c r="AR10" s="29"/>
      <c r="AS10" s="2"/>
      <c r="AT10" s="41" t="str">
        <f>(IF(AS10="","",IF(OR($M10=0,$M10="",AQ10=""),"",AS10/$M10)))</f>
        <v/>
      </c>
      <c r="AU10" s="42" t="str">
        <f>(IF(OR($T10="",AT10=""),"",IF(OR($T10=0,AT10=0),0,IF((AT10*100%)/$T10&gt;100%,100%,(AT10*100%)/$T10))))</f>
        <v/>
      </c>
      <c r="AV10" s="27" t="str">
        <f>IF(AS10="","",IF(AU10&lt;100%, IF(AU10&lt;75%, "ALERTA","EN TERMINO"), IF(AU10=100%, "OK", "EN TERMINO")))</f>
        <v/>
      </c>
      <c r="AW10" s="43"/>
      <c r="AX10" s="2"/>
      <c r="AY10" s="1" t="str">
        <f>IF(AU10=100%,IF(AU10&gt;75%,"CUMPLIDA","PENDIENTE"),IF(AU10&lt;75%,"INCUMPLIDA","PENDIENTE"))</f>
        <v>PENDIENTE</v>
      </c>
      <c r="AZ10" s="40"/>
      <c r="BA10" s="29"/>
      <c r="BB10" s="29"/>
      <c r="BC10" s="38" t="str">
        <f t="shared" si="4"/>
        <v/>
      </c>
      <c r="BD10" s="44" t="str">
        <f t="shared" si="5"/>
        <v/>
      </c>
      <c r="BE10" s="27" t="str">
        <f t="shared" si="6"/>
        <v/>
      </c>
      <c r="BF10" s="73"/>
      <c r="BG10" s="1" t="str">
        <f t="shared" si="7"/>
        <v>PENDIENTE</v>
      </c>
      <c r="BH10" s="2"/>
      <c r="BI10" s="2" t="str">
        <f t="shared" si="8"/>
        <v>ABIERTO</v>
      </c>
      <c r="BJ10" s="2" t="str">
        <f t="shared" si="9"/>
        <v>ABIERTO</v>
      </c>
    </row>
    <row r="11" spans="1:69" ht="35.1" customHeight="1">
      <c r="A11" s="54"/>
      <c r="B11" s="54"/>
      <c r="C11" s="55" t="s">
        <v>81</v>
      </c>
      <c r="D11" s="56"/>
      <c r="E11" s="75"/>
      <c r="F11" s="57">
        <v>44130</v>
      </c>
      <c r="G11" s="56">
        <v>3</v>
      </c>
      <c r="H11" s="58" t="s">
        <v>83</v>
      </c>
      <c r="I11" s="64" t="s">
        <v>115</v>
      </c>
      <c r="J11" s="55" t="s">
        <v>116</v>
      </c>
      <c r="K11" s="55" t="s">
        <v>117</v>
      </c>
      <c r="L11" s="55" t="s">
        <v>118</v>
      </c>
      <c r="M11" s="21">
        <v>1</v>
      </c>
      <c r="N11" s="55" t="s">
        <v>88</v>
      </c>
      <c r="O11" s="55" t="str">
        <f>IF(H11="","",VLOOKUP(H11,'[1]Procedimientos Publicar'!$C$6:$E$85,3,FALSE))</f>
        <v>SECRETARIA GENERAL</v>
      </c>
      <c r="P11" s="67" t="s">
        <v>89</v>
      </c>
      <c r="Q11" s="61"/>
      <c r="R11" s="61"/>
      <c r="S11" s="61"/>
      <c r="T11" s="62">
        <v>1</v>
      </c>
      <c r="U11" s="56"/>
      <c r="V11" s="24">
        <v>44235</v>
      </c>
      <c r="W11" s="24">
        <v>44600</v>
      </c>
      <c r="X11" s="59"/>
      <c r="Y11" s="57">
        <v>44286</v>
      </c>
      <c r="Z11" s="69" t="s">
        <v>119</v>
      </c>
      <c r="AA11" s="70">
        <v>0.25</v>
      </c>
      <c r="AB11" s="71">
        <f t="shared" si="11"/>
        <v>0.25</v>
      </c>
      <c r="AC11" s="72">
        <f t="shared" si="10"/>
        <v>0.25</v>
      </c>
      <c r="AD11" s="27" t="str">
        <f t="shared" si="0"/>
        <v>EN TERMINO</v>
      </c>
      <c r="AE11" s="50" t="s">
        <v>110</v>
      </c>
      <c r="AF11" s="51"/>
      <c r="AG11" s="1" t="str">
        <f>IF(AC11=100%,IF(AC11&gt;25%,"CUMPLIDA","PENDIENTE"),IF(AC11&lt;25%,"INCUMPLIDA","PENDIENTE"))</f>
        <v>PENDIENTE</v>
      </c>
      <c r="AH11" s="37"/>
      <c r="AI11" s="29"/>
      <c r="AJ11" s="29"/>
      <c r="AK11" s="38" t="str">
        <f t="shared" si="1"/>
        <v/>
      </c>
      <c r="AL11" s="39" t="str">
        <f t="shared" si="2"/>
        <v/>
      </c>
      <c r="AM11" s="27" t="str">
        <f t="shared" si="3"/>
        <v/>
      </c>
      <c r="AN11" s="29"/>
      <c r="AO11" s="2"/>
      <c r="AP11" s="1" t="str">
        <f t="shared" si="12"/>
        <v>PENDIENTE</v>
      </c>
      <c r="AQ11" s="40"/>
      <c r="AR11" s="29"/>
      <c r="AS11" s="2"/>
      <c r="AT11" s="41" t="str">
        <f>(IF(AS11="","",IF(OR($M11=0,$M11="",AQ11=""),"",AS11/$M11)))</f>
        <v/>
      </c>
      <c r="AU11" s="42" t="str">
        <f>(IF(OR($T11="",AT11=""),"",IF(OR($T11=0,AT11=0),0,IF((AT11*100%)/$T11&gt;100%,100%,(AT11*100%)/$T11))))</f>
        <v/>
      </c>
      <c r="AV11" s="27" t="str">
        <f>IF(AS11="","",IF(AU11&lt;100%, IF(AU11&lt;75%, "ALERTA","EN TERMINO"), IF(AU11=100%, "OK", "EN TERMINO")))</f>
        <v/>
      </c>
      <c r="AW11" s="43"/>
      <c r="AX11" s="2"/>
      <c r="AY11" s="1" t="str">
        <f>IF(AU11=100%,IF(AU11&gt;75%,"CUMPLIDA","PENDIENTE"),IF(AU11&lt;75%,"INCUMPLIDA","PENDIENTE"))</f>
        <v>PENDIENTE</v>
      </c>
      <c r="AZ11" s="40"/>
      <c r="BA11" s="29"/>
      <c r="BB11" s="29"/>
      <c r="BC11" s="38" t="str">
        <f t="shared" si="4"/>
        <v/>
      </c>
      <c r="BD11" s="44" t="str">
        <f t="shared" si="5"/>
        <v/>
      </c>
      <c r="BE11" s="27" t="str">
        <f t="shared" si="6"/>
        <v/>
      </c>
      <c r="BF11" s="73"/>
      <c r="BG11" s="1" t="str">
        <f t="shared" si="7"/>
        <v>PENDIENTE</v>
      </c>
      <c r="BH11" s="2"/>
      <c r="BI11" s="2" t="str">
        <f t="shared" si="8"/>
        <v>ABIERTO</v>
      </c>
      <c r="BJ11" s="2" t="str">
        <f t="shared" si="9"/>
        <v>ABIERTO</v>
      </c>
    </row>
    <row r="12" spans="1:69" ht="35.1" customHeight="1">
      <c r="A12" s="54"/>
      <c r="B12" s="54"/>
      <c r="C12" s="55" t="s">
        <v>81</v>
      </c>
      <c r="D12" s="56"/>
      <c r="E12" s="75"/>
      <c r="F12" s="57">
        <v>44130</v>
      </c>
      <c r="G12" s="56">
        <v>4</v>
      </c>
      <c r="H12" s="58" t="s">
        <v>83</v>
      </c>
      <c r="I12" s="65" t="s">
        <v>120</v>
      </c>
      <c r="J12" s="55" t="s">
        <v>121</v>
      </c>
      <c r="K12" s="66" t="s">
        <v>122</v>
      </c>
      <c r="L12" s="55" t="s">
        <v>123</v>
      </c>
      <c r="M12" s="21">
        <v>1</v>
      </c>
      <c r="N12" s="55" t="s">
        <v>88</v>
      </c>
      <c r="O12" s="55" t="str">
        <f>IF(H12="","",VLOOKUP(H12,'[1]Procedimientos Publicar'!$C$6:$E$85,3,FALSE))</f>
        <v>SECRETARIA GENERAL</v>
      </c>
      <c r="P12" s="67" t="s">
        <v>89</v>
      </c>
      <c r="Q12" s="61"/>
      <c r="R12" s="61"/>
      <c r="S12" s="61"/>
      <c r="T12" s="62">
        <v>1</v>
      </c>
      <c r="U12" s="56"/>
      <c r="V12" s="24">
        <v>44235</v>
      </c>
      <c r="W12" s="24">
        <v>44600</v>
      </c>
      <c r="X12" s="59"/>
      <c r="Y12" s="57">
        <v>44286</v>
      </c>
      <c r="Z12" s="69" t="s">
        <v>124</v>
      </c>
      <c r="AA12" s="70">
        <v>0.01</v>
      </c>
      <c r="AB12" s="71">
        <f t="shared" si="11"/>
        <v>0.01</v>
      </c>
      <c r="AC12" s="72">
        <f t="shared" si="10"/>
        <v>0.01</v>
      </c>
      <c r="AD12" s="27" t="str">
        <f t="shared" si="0"/>
        <v>ALERTA</v>
      </c>
      <c r="AE12" s="29" t="s">
        <v>125</v>
      </c>
      <c r="AF12" s="51"/>
      <c r="AG12" s="1" t="str">
        <f>IF(AC12=100%,IF(AC12&gt;0.01%,"CUMPLIDA","PENDIENTE"),IF(AC12&lt;0%,"INCUMPLIDA","PENDIENTE"))</f>
        <v>PENDIENTE</v>
      </c>
      <c r="AH12" s="37"/>
      <c r="AI12" s="29"/>
      <c r="AJ12" s="29"/>
      <c r="AK12" s="38" t="str">
        <f t="shared" si="1"/>
        <v/>
      </c>
      <c r="AL12" s="39" t="str">
        <f t="shared" si="2"/>
        <v/>
      </c>
      <c r="AM12" s="27" t="str">
        <f t="shared" si="3"/>
        <v/>
      </c>
      <c r="AN12" s="29"/>
      <c r="AO12" s="2"/>
      <c r="AP12" s="1" t="str">
        <f t="shared" si="12"/>
        <v>PENDIENTE</v>
      </c>
      <c r="AQ12" s="40"/>
      <c r="AR12" s="29"/>
      <c r="AS12" s="2"/>
      <c r="AT12" s="41" t="str">
        <f>(IF(AS12="","",IF(OR($M12=0,$M12="",AQ12=""),"",AS12/$M12)))</f>
        <v/>
      </c>
      <c r="AU12" s="42" t="str">
        <f>(IF(OR($T12="",AT12=""),"",IF(OR($T12=0,AT12=0),0,IF((AT12*100%)/$T12&gt;100%,100%,(AT12*100%)/$T12))))</f>
        <v/>
      </c>
      <c r="AV12" s="27" t="str">
        <f>IF(AS12="","",IF(AU12&lt;100%, IF(AU12&lt;75%, "ALERTA","EN TERMINO"), IF(AU12=100%, "OK", "EN TERMINO")))</f>
        <v/>
      </c>
      <c r="AW12" s="43"/>
      <c r="AX12" s="2"/>
      <c r="AY12" s="1" t="str">
        <f>IF(AU12=100%,IF(AU12&gt;75%,"CUMPLIDA","PENDIENTE"),IF(AU12&lt;75%,"INCUMPLIDA","PENDIENTE"))</f>
        <v>PENDIENTE</v>
      </c>
      <c r="AZ12" s="40"/>
      <c r="BA12" s="29"/>
      <c r="BB12" s="29"/>
      <c r="BC12" s="38" t="str">
        <f t="shared" si="4"/>
        <v/>
      </c>
      <c r="BD12" s="44" t="str">
        <f t="shared" si="5"/>
        <v/>
      </c>
      <c r="BE12" s="27" t="str">
        <f t="shared" si="6"/>
        <v/>
      </c>
      <c r="BF12" s="73"/>
      <c r="BG12" s="1" t="str">
        <f t="shared" si="7"/>
        <v>PENDIENTE</v>
      </c>
      <c r="BH12" s="2"/>
      <c r="BI12" s="2" t="str">
        <f>IF(AG12="CUMPLIDA","CERRADO","ABIERTO")</f>
        <v>ABIERTO</v>
      </c>
      <c r="BJ12" s="2" t="str">
        <f t="shared" si="9"/>
        <v>ABIERTO</v>
      </c>
    </row>
    <row r="13" spans="1:69" ht="35.1" customHeight="1">
      <c r="A13" s="54"/>
      <c r="B13" s="54"/>
      <c r="C13" s="55" t="s">
        <v>81</v>
      </c>
      <c r="D13" s="56"/>
      <c r="E13" s="75"/>
      <c r="F13" s="57">
        <v>44130</v>
      </c>
      <c r="G13" s="56">
        <v>5</v>
      </c>
      <c r="H13" s="58" t="s">
        <v>83</v>
      </c>
      <c r="I13" s="64" t="s">
        <v>126</v>
      </c>
      <c r="J13" s="55" t="s">
        <v>127</v>
      </c>
      <c r="K13" s="55" t="s">
        <v>128</v>
      </c>
      <c r="L13" s="55" t="s">
        <v>129</v>
      </c>
      <c r="M13" s="21">
        <v>1</v>
      </c>
      <c r="N13" s="55" t="s">
        <v>88</v>
      </c>
      <c r="O13" s="55" t="str">
        <f>IF(H13="","",VLOOKUP(H13,'[1]Procedimientos Publicar'!$C$6:$E$85,3,FALSE))</f>
        <v>SECRETARIA GENERAL</v>
      </c>
      <c r="P13" s="67" t="s">
        <v>89</v>
      </c>
      <c r="Q13" s="61"/>
      <c r="R13" s="61"/>
      <c r="S13" s="61"/>
      <c r="T13" s="62">
        <v>1</v>
      </c>
      <c r="U13" s="56"/>
      <c r="V13" s="24">
        <v>44235</v>
      </c>
      <c r="W13" s="24">
        <v>44600</v>
      </c>
      <c r="X13" s="59"/>
      <c r="Y13" s="57">
        <v>44286</v>
      </c>
      <c r="Z13" s="69" t="s">
        <v>130</v>
      </c>
      <c r="AA13" s="70">
        <v>1</v>
      </c>
      <c r="AB13" s="71">
        <f t="shared" si="11"/>
        <v>1</v>
      </c>
      <c r="AC13" s="72">
        <f t="shared" si="10"/>
        <v>1</v>
      </c>
      <c r="AD13" s="27" t="str">
        <f t="shared" si="0"/>
        <v>OK</v>
      </c>
      <c r="AE13" s="52" t="s">
        <v>110</v>
      </c>
      <c r="AF13" s="51"/>
      <c r="AG13" s="1" t="str">
        <f t="shared" ref="AG13:AG24" si="13">IF(AC13=100%,IF(AC13&gt;25%,"CUMPLIDA","PENDIENTE"),IF(AC13&lt;25%,"INCUMPLIDA","PENDIENTE"))</f>
        <v>CUMPLIDA</v>
      </c>
      <c r="AH13" s="47"/>
      <c r="AI13" s="47"/>
      <c r="AJ13" s="47"/>
      <c r="AK13" s="38" t="str">
        <f t="shared" si="1"/>
        <v/>
      </c>
      <c r="AL13" s="39" t="str">
        <f t="shared" si="2"/>
        <v/>
      </c>
      <c r="AM13" s="27" t="str">
        <f t="shared" si="3"/>
        <v/>
      </c>
      <c r="AN13" s="47"/>
      <c r="AO13" s="47"/>
      <c r="AP13" s="1" t="str">
        <f t="shared" si="12"/>
        <v>PENDIENTE</v>
      </c>
      <c r="AQ13" s="40"/>
      <c r="AR13" s="48"/>
      <c r="AS13" s="47"/>
      <c r="AT13" s="47"/>
      <c r="AU13" s="47"/>
      <c r="AV13" s="47"/>
      <c r="AW13" s="49"/>
      <c r="AX13" s="47"/>
      <c r="AY13" s="47"/>
      <c r="AZ13" s="40"/>
      <c r="BA13" s="29"/>
      <c r="BB13" s="47"/>
      <c r="BC13" s="38" t="str">
        <f t="shared" si="4"/>
        <v/>
      </c>
      <c r="BD13" s="44" t="str">
        <f t="shared" si="5"/>
        <v/>
      </c>
      <c r="BE13" s="27" t="str">
        <f t="shared" si="6"/>
        <v/>
      </c>
      <c r="BF13" s="29"/>
      <c r="BG13" s="1" t="str">
        <f t="shared" si="7"/>
        <v>PENDIENTE</v>
      </c>
      <c r="BH13" s="2"/>
      <c r="BI13" s="2" t="str">
        <f>IF(AG13="CUMPLIDA","CERRADO","ABIERTO")</f>
        <v>CERRADO</v>
      </c>
      <c r="BJ13" s="2" t="str">
        <f t="shared" si="9"/>
        <v>CERRADO</v>
      </c>
    </row>
    <row r="14" spans="1:69" ht="35.1" customHeight="1">
      <c r="A14" s="54"/>
      <c r="B14" s="54"/>
      <c r="C14" s="55" t="s">
        <v>81</v>
      </c>
      <c r="D14" s="56"/>
      <c r="E14" s="75"/>
      <c r="F14" s="57">
        <v>44130</v>
      </c>
      <c r="G14" s="56">
        <v>6</v>
      </c>
      <c r="H14" s="58" t="s">
        <v>83</v>
      </c>
      <c r="I14" s="64" t="s">
        <v>131</v>
      </c>
      <c r="J14" s="55" t="s">
        <v>132</v>
      </c>
      <c r="K14" s="55" t="s">
        <v>133</v>
      </c>
      <c r="L14" s="55" t="s">
        <v>134</v>
      </c>
      <c r="M14" s="21">
        <v>1</v>
      </c>
      <c r="N14" s="55" t="s">
        <v>88</v>
      </c>
      <c r="O14" s="55" t="str">
        <f>IF(H14="","",VLOOKUP(H14,'[1]Procedimientos Publicar'!$C$6:$E$85,3,FALSE))</f>
        <v>SECRETARIA GENERAL</v>
      </c>
      <c r="P14" s="55" t="s">
        <v>89</v>
      </c>
      <c r="Q14" s="61"/>
      <c r="R14" s="61"/>
      <c r="S14" s="61"/>
      <c r="T14" s="62">
        <v>1</v>
      </c>
      <c r="U14" s="56"/>
      <c r="V14" s="24">
        <v>44235</v>
      </c>
      <c r="W14" s="24">
        <v>44600</v>
      </c>
      <c r="X14" s="59"/>
      <c r="Y14" s="57">
        <v>44286</v>
      </c>
      <c r="Z14" s="69" t="s">
        <v>135</v>
      </c>
      <c r="AA14" s="70">
        <v>0.5</v>
      </c>
      <c r="AB14" s="71">
        <f t="shared" si="11"/>
        <v>0.5</v>
      </c>
      <c r="AC14" s="72">
        <f t="shared" si="10"/>
        <v>0.5</v>
      </c>
      <c r="AD14" s="27" t="str">
        <f t="shared" si="0"/>
        <v>EN TERMINO</v>
      </c>
      <c r="AE14" s="50" t="s">
        <v>110</v>
      </c>
      <c r="AF14" s="51"/>
      <c r="AG14" s="1" t="str">
        <f t="shared" si="13"/>
        <v>PENDIENTE</v>
      </c>
      <c r="AH14" s="37"/>
      <c r="AI14" s="29"/>
      <c r="AJ14" s="29"/>
      <c r="AK14" s="38" t="str">
        <f t="shared" si="1"/>
        <v/>
      </c>
      <c r="AL14" s="39" t="str">
        <f t="shared" si="2"/>
        <v/>
      </c>
      <c r="AM14" s="27" t="str">
        <f t="shared" si="3"/>
        <v/>
      </c>
      <c r="AN14" s="29"/>
      <c r="AO14" s="2"/>
      <c r="AP14" s="1" t="str">
        <f t="shared" si="12"/>
        <v>PENDIENTE</v>
      </c>
      <c r="AQ14" s="40"/>
      <c r="AR14" s="29"/>
      <c r="AS14" s="2"/>
      <c r="AT14" s="41" t="str">
        <f>(IF(AS14="","",IF(OR($M14=0,$M14="",AQ14=""),"",AS14/$M14)))</f>
        <v/>
      </c>
      <c r="AU14" s="42" t="str">
        <f>(IF(OR($T14="",AT14=""),"",IF(OR($T14=0,AT14=0),0,IF((AT14*100%)/$T14&gt;100%,100%,(AT14*100%)/$T14))))</f>
        <v/>
      </c>
      <c r="AV14" s="27" t="str">
        <f>IF(AS14="","",IF(AU14&lt;100%, IF(AU14&lt;75%, "ALERTA","EN TERMINO"), IF(AU14=100%, "OK", "EN TERMINO")))</f>
        <v/>
      </c>
      <c r="AW14" s="43"/>
      <c r="AX14" s="2"/>
      <c r="AY14" s="1" t="str">
        <f>IF(AU14=100%,IF(AU14&gt;75%,"CUMPLIDA","PENDIENTE"),IF(AU14&lt;75%,"INCUMPLIDA","PENDIENTE"))</f>
        <v>PENDIENTE</v>
      </c>
      <c r="AZ14" s="40"/>
      <c r="BA14" s="29"/>
      <c r="BB14" s="29"/>
      <c r="BC14" s="38" t="str">
        <f t="shared" si="4"/>
        <v/>
      </c>
      <c r="BD14" s="44" t="str">
        <f t="shared" si="5"/>
        <v/>
      </c>
      <c r="BE14" s="27" t="str">
        <f t="shared" si="6"/>
        <v/>
      </c>
      <c r="BF14" s="73"/>
      <c r="BG14" s="1" t="str">
        <f t="shared" si="7"/>
        <v>PENDIENTE</v>
      </c>
      <c r="BH14" s="2"/>
      <c r="BI14" s="2" t="str">
        <f t="shared" ref="BI14:BI30" si="14">IF(AG14="CUMPLIDA","CERRADO","ABIERTO")</f>
        <v>ABIERTO</v>
      </c>
      <c r="BJ14" s="2" t="str">
        <f t="shared" si="9"/>
        <v>ABIERTO</v>
      </c>
    </row>
    <row r="15" spans="1:69" ht="35.1" customHeight="1">
      <c r="A15" s="54"/>
      <c r="B15" s="54"/>
      <c r="C15" s="55" t="s">
        <v>81</v>
      </c>
      <c r="D15" s="56"/>
      <c r="E15" s="75"/>
      <c r="F15" s="57">
        <v>44130</v>
      </c>
      <c r="G15" s="56">
        <v>7</v>
      </c>
      <c r="H15" s="58" t="s">
        <v>83</v>
      </c>
      <c r="I15" s="64" t="s">
        <v>136</v>
      </c>
      <c r="J15" s="55" t="s">
        <v>137</v>
      </c>
      <c r="K15" s="55" t="s">
        <v>138</v>
      </c>
      <c r="L15" s="55" t="s">
        <v>139</v>
      </c>
      <c r="M15" s="21">
        <v>1</v>
      </c>
      <c r="N15" s="55" t="s">
        <v>88</v>
      </c>
      <c r="O15" s="55" t="str">
        <f>IF(H15="","",VLOOKUP(H15,'[1]Procedimientos Publicar'!$C$6:$E$85,3,FALSE))</f>
        <v>SECRETARIA GENERAL</v>
      </c>
      <c r="P15" s="67" t="s">
        <v>89</v>
      </c>
      <c r="Q15" s="61"/>
      <c r="R15" s="61"/>
      <c r="S15" s="61"/>
      <c r="T15" s="62">
        <v>1</v>
      </c>
      <c r="U15" s="56"/>
      <c r="V15" s="24">
        <v>44235</v>
      </c>
      <c r="W15" s="24">
        <v>44600</v>
      </c>
      <c r="X15" s="59"/>
      <c r="Y15" s="57">
        <v>44286</v>
      </c>
      <c r="Z15" s="69" t="s">
        <v>140</v>
      </c>
      <c r="AA15" s="70">
        <v>0.5</v>
      </c>
      <c r="AB15" s="71">
        <f t="shared" si="11"/>
        <v>0.5</v>
      </c>
      <c r="AC15" s="72">
        <f t="shared" si="10"/>
        <v>0.5</v>
      </c>
      <c r="AD15" s="27" t="str">
        <f t="shared" si="0"/>
        <v>EN TERMINO</v>
      </c>
      <c r="AE15" s="50" t="s">
        <v>110</v>
      </c>
      <c r="AF15" s="51"/>
      <c r="AG15" s="1" t="str">
        <f t="shared" si="13"/>
        <v>PENDIENTE</v>
      </c>
      <c r="AH15" s="37"/>
      <c r="AI15" s="29"/>
      <c r="AJ15" s="29"/>
      <c r="AK15" s="38" t="str">
        <f t="shared" si="1"/>
        <v/>
      </c>
      <c r="AL15" s="39" t="str">
        <f t="shared" si="2"/>
        <v/>
      </c>
      <c r="AM15" s="27" t="str">
        <f t="shared" si="3"/>
        <v/>
      </c>
      <c r="AN15" s="29"/>
      <c r="AO15" s="2"/>
      <c r="AP15" s="1" t="str">
        <f t="shared" si="12"/>
        <v>PENDIENTE</v>
      </c>
      <c r="AQ15" s="40"/>
      <c r="AR15" s="29"/>
      <c r="AS15" s="2"/>
      <c r="AT15" s="41" t="str">
        <f>(IF(AS15="","",IF(OR($M15=0,$M15="",AQ15=""),"",AS15/$M15)))</f>
        <v/>
      </c>
      <c r="AU15" s="42" t="str">
        <f>(IF(OR($T15="",AT15=""),"",IF(OR($T15=0,AT15=0),0,IF((AT15*100%)/$T15&gt;100%,100%,(AT15*100%)/$T15))))</f>
        <v/>
      </c>
      <c r="AV15" s="27" t="str">
        <f>IF(AS15="","",IF(AU15&lt;100%, IF(AU15&lt;75%, "ALERTA","EN TERMINO"), IF(AU15=100%, "OK", "EN TERMINO")))</f>
        <v/>
      </c>
      <c r="AW15" s="43"/>
      <c r="AX15" s="2"/>
      <c r="AY15" s="1" t="str">
        <f>IF(AU15=100%,IF(AU15&gt;75%,"CUMPLIDA","PENDIENTE"),IF(AU15&lt;75%,"INCUMPLIDA","PENDIENTE"))</f>
        <v>PENDIENTE</v>
      </c>
      <c r="AZ15" s="40"/>
      <c r="BA15" s="29"/>
      <c r="BB15" s="29"/>
      <c r="BC15" s="38" t="str">
        <f t="shared" si="4"/>
        <v/>
      </c>
      <c r="BD15" s="44" t="str">
        <f t="shared" si="5"/>
        <v/>
      </c>
      <c r="BE15" s="27" t="str">
        <f t="shared" si="6"/>
        <v/>
      </c>
      <c r="BF15" s="73"/>
      <c r="BG15" s="1" t="str">
        <f t="shared" si="7"/>
        <v>PENDIENTE</v>
      </c>
      <c r="BH15" s="2"/>
      <c r="BI15" s="2" t="str">
        <f t="shared" si="14"/>
        <v>ABIERTO</v>
      </c>
      <c r="BJ15" s="2" t="str">
        <f t="shared" si="9"/>
        <v>ABIERTO</v>
      </c>
    </row>
    <row r="16" spans="1:69" s="53" customFormat="1" ht="35.1" customHeight="1">
      <c r="A16" s="54"/>
      <c r="B16" s="54"/>
      <c r="C16" s="55" t="s">
        <v>81</v>
      </c>
      <c r="D16" s="56"/>
      <c r="E16" s="75"/>
      <c r="F16" s="57">
        <v>44130</v>
      </c>
      <c r="G16" s="56">
        <v>8</v>
      </c>
      <c r="H16" s="58" t="s">
        <v>83</v>
      </c>
      <c r="I16" s="64" t="s">
        <v>141</v>
      </c>
      <c r="J16" s="55" t="s">
        <v>142</v>
      </c>
      <c r="K16" s="55" t="s">
        <v>143</v>
      </c>
      <c r="L16" s="55" t="s">
        <v>144</v>
      </c>
      <c r="M16" s="21">
        <v>1</v>
      </c>
      <c r="N16" s="55" t="s">
        <v>88</v>
      </c>
      <c r="O16" s="55" t="str">
        <f>IF(H16="","",VLOOKUP(H16,'[1]Procedimientos Publicar'!$C$6:$E$85,3,FALSE))</f>
        <v>SECRETARIA GENERAL</v>
      </c>
      <c r="P16" s="67" t="s">
        <v>89</v>
      </c>
      <c r="Q16" s="60"/>
      <c r="R16" s="60"/>
      <c r="S16" s="60"/>
      <c r="T16" s="62">
        <v>1</v>
      </c>
      <c r="U16" s="56"/>
      <c r="V16" s="24">
        <v>44235</v>
      </c>
      <c r="W16" s="24">
        <v>44600</v>
      </c>
      <c r="X16" s="60"/>
      <c r="Y16" s="57">
        <v>44286</v>
      </c>
      <c r="Z16" s="69" t="s">
        <v>124</v>
      </c>
      <c r="AA16" s="70">
        <v>0.01</v>
      </c>
      <c r="AB16" s="71">
        <f t="shared" si="11"/>
        <v>0.01</v>
      </c>
      <c r="AC16" s="72">
        <f t="shared" si="10"/>
        <v>0.01</v>
      </c>
      <c r="AD16" s="27" t="str">
        <f t="shared" si="0"/>
        <v>ALERTA</v>
      </c>
      <c r="AE16" s="29" t="s">
        <v>125</v>
      </c>
      <c r="AF16" s="51"/>
      <c r="AG16" s="1" t="str">
        <f>IF(AC16=100%,IF(AC16&gt;0.01%,"CUMPLIDA","PENDIENTE"),IF(AC16&lt;0%,"INCUMPLIDA","PENDIENTE"))</f>
        <v>PENDIENTE</v>
      </c>
      <c r="AH16" s="37"/>
      <c r="AI16" s="29"/>
      <c r="AJ16" s="29"/>
      <c r="AK16" s="38" t="str">
        <f t="shared" si="1"/>
        <v/>
      </c>
      <c r="AL16" s="39" t="str">
        <f t="shared" si="2"/>
        <v/>
      </c>
      <c r="AM16" s="27" t="str">
        <f t="shared" si="3"/>
        <v/>
      </c>
      <c r="AN16" s="29"/>
      <c r="AO16" s="2"/>
      <c r="AP16" s="1" t="str">
        <f t="shared" si="12"/>
        <v>PENDIENTE</v>
      </c>
      <c r="AQ16" s="40"/>
      <c r="AR16" s="29"/>
      <c r="AS16" s="2"/>
      <c r="AT16" s="41" t="str">
        <f>(IF(AS16="","",IF(OR($M16=0,$M16="",AQ16=""),"",AS16/$M16)))</f>
        <v/>
      </c>
      <c r="AU16" s="42" t="str">
        <f>(IF(OR($T16="",AT16=""),"",IF(OR($T16=0,AT16=0),0,IF((AT16*100%)/$T16&gt;100%,100%,(AT16*100%)/$T16))))</f>
        <v/>
      </c>
      <c r="AV16" s="27" t="str">
        <f>IF(AS16="","",IF(AU16&lt;100%, IF(AU16&lt;75%, "ALERTA","EN TERMINO"), IF(AU16=100%, "OK", "EN TERMINO")))</f>
        <v/>
      </c>
      <c r="AW16" s="43"/>
      <c r="AX16" s="2"/>
      <c r="AY16" s="1" t="str">
        <f>IF(AU16=100%,IF(AU16&gt;75%,"CUMPLIDA","PENDIENTE"),IF(AU16&lt;75%,"INCUMPLIDA","PENDIENTE"))</f>
        <v>PENDIENTE</v>
      </c>
      <c r="AZ16" s="40"/>
      <c r="BA16" s="29"/>
      <c r="BB16" s="29"/>
      <c r="BC16" s="38" t="str">
        <f t="shared" si="4"/>
        <v/>
      </c>
      <c r="BD16" s="44" t="str">
        <f t="shared" si="5"/>
        <v/>
      </c>
      <c r="BE16" s="27" t="str">
        <f t="shared" si="6"/>
        <v/>
      </c>
      <c r="BF16" s="73"/>
      <c r="BG16" s="1" t="str">
        <f t="shared" si="7"/>
        <v>PENDIENTE</v>
      </c>
      <c r="BH16" s="2"/>
      <c r="BI16" s="2" t="str">
        <f t="shared" si="14"/>
        <v>ABIERTO</v>
      </c>
      <c r="BJ16" s="2" t="str">
        <f t="shared" si="9"/>
        <v>ABIERTO</v>
      </c>
      <c r="BK16" s="68"/>
      <c r="BL16" s="68"/>
      <c r="BM16" s="68"/>
      <c r="BN16" s="68"/>
      <c r="BO16" s="68"/>
      <c r="BP16" s="68"/>
      <c r="BQ16" s="68"/>
    </row>
    <row r="17" spans="1:69" s="53" customFormat="1" ht="35.1" customHeight="1">
      <c r="A17" s="54"/>
      <c r="B17" s="54"/>
      <c r="C17" s="55" t="s">
        <v>81</v>
      </c>
      <c r="D17" s="56"/>
      <c r="E17" s="75"/>
      <c r="F17" s="57">
        <v>44130</v>
      </c>
      <c r="G17" s="56">
        <v>9</v>
      </c>
      <c r="H17" s="58" t="s">
        <v>83</v>
      </c>
      <c r="I17" s="64" t="s">
        <v>145</v>
      </c>
      <c r="J17" s="55" t="s">
        <v>146</v>
      </c>
      <c r="K17" s="55" t="s">
        <v>138</v>
      </c>
      <c r="L17" s="55" t="s">
        <v>139</v>
      </c>
      <c r="M17" s="21">
        <v>1</v>
      </c>
      <c r="N17" s="55" t="s">
        <v>88</v>
      </c>
      <c r="O17" s="55" t="str">
        <f>IF(H17="","",VLOOKUP(H17,'[1]Procedimientos Publicar'!$C$6:$E$85,3,FALSE))</f>
        <v>SECRETARIA GENERAL</v>
      </c>
      <c r="P17" s="67" t="s">
        <v>89</v>
      </c>
      <c r="Q17" s="60"/>
      <c r="R17" s="60"/>
      <c r="S17" s="60"/>
      <c r="T17" s="62">
        <v>1</v>
      </c>
      <c r="U17" s="56"/>
      <c r="V17" s="24">
        <v>44235</v>
      </c>
      <c r="W17" s="24">
        <v>44600</v>
      </c>
      <c r="X17" s="60"/>
      <c r="Y17" s="57">
        <v>44286</v>
      </c>
      <c r="Z17" s="69" t="s">
        <v>140</v>
      </c>
      <c r="AA17" s="70">
        <v>0.5</v>
      </c>
      <c r="AB17" s="71">
        <f t="shared" si="11"/>
        <v>0.5</v>
      </c>
      <c r="AC17" s="72">
        <f t="shared" si="10"/>
        <v>0.5</v>
      </c>
      <c r="AD17" s="27" t="str">
        <f t="shared" si="0"/>
        <v>EN TERMINO</v>
      </c>
      <c r="AE17" s="50" t="s">
        <v>110</v>
      </c>
      <c r="AF17" s="51"/>
      <c r="AG17" s="1" t="str">
        <f t="shared" si="13"/>
        <v>PENDIENTE</v>
      </c>
      <c r="AH17" s="37"/>
      <c r="AI17" s="29"/>
      <c r="AJ17" s="29"/>
      <c r="AK17" s="38" t="str">
        <f t="shared" si="1"/>
        <v/>
      </c>
      <c r="AL17" s="39" t="str">
        <f t="shared" si="2"/>
        <v/>
      </c>
      <c r="AM17" s="27" t="str">
        <f t="shared" si="3"/>
        <v/>
      </c>
      <c r="AN17" s="29"/>
      <c r="AO17" s="2"/>
      <c r="AP17" s="1" t="str">
        <f t="shared" si="12"/>
        <v>PENDIENTE</v>
      </c>
      <c r="AQ17" s="40"/>
      <c r="AR17" s="29"/>
      <c r="AS17" s="2"/>
      <c r="AT17" s="41" t="str">
        <f>(IF(AS17="","",IF(OR($M17=0,$M17="",AQ17=""),"",AS17/$M17)))</f>
        <v/>
      </c>
      <c r="AU17" s="42" t="str">
        <f>(IF(OR($T17="",AT17=""),"",IF(OR($T17=0,AT17=0),0,IF((AT17*100%)/$T17&gt;100%,100%,(AT17*100%)/$T17))))</f>
        <v/>
      </c>
      <c r="AV17" s="27" t="str">
        <f>IF(AS17="","",IF(AU17&lt;100%, IF(AU17&lt;75%, "ALERTA","EN TERMINO"), IF(AU17=100%, "OK", "EN TERMINO")))</f>
        <v/>
      </c>
      <c r="AW17" s="43"/>
      <c r="AX17" s="2"/>
      <c r="AY17" s="1" t="str">
        <f>IF(AU17=100%,IF(AU17&gt;75%,"CUMPLIDA","PENDIENTE"),IF(AU17&lt;75%,"INCUMPLIDA","PENDIENTE"))</f>
        <v>PENDIENTE</v>
      </c>
      <c r="AZ17" s="40"/>
      <c r="BA17" s="29"/>
      <c r="BB17" s="29"/>
      <c r="BC17" s="38" t="str">
        <f t="shared" si="4"/>
        <v/>
      </c>
      <c r="BD17" s="44" t="str">
        <f t="shared" si="5"/>
        <v/>
      </c>
      <c r="BE17" s="27" t="str">
        <f t="shared" si="6"/>
        <v/>
      </c>
      <c r="BF17" s="73"/>
      <c r="BG17" s="1" t="str">
        <f t="shared" si="7"/>
        <v>PENDIENTE</v>
      </c>
      <c r="BH17" s="2"/>
      <c r="BI17" s="2" t="str">
        <f t="shared" si="14"/>
        <v>ABIERTO</v>
      </c>
      <c r="BJ17" s="2" t="str">
        <f t="shared" si="9"/>
        <v>ABIERTO</v>
      </c>
      <c r="BK17" s="68"/>
      <c r="BL17" s="68"/>
      <c r="BM17" s="68"/>
      <c r="BN17" s="68"/>
      <c r="BO17" s="68"/>
      <c r="BP17" s="68"/>
      <c r="BQ17" s="68"/>
    </row>
    <row r="18" spans="1:69" s="53" customFormat="1" ht="35.1" customHeight="1">
      <c r="A18" s="54"/>
      <c r="B18" s="54"/>
      <c r="C18" s="55" t="s">
        <v>81</v>
      </c>
      <c r="D18" s="56"/>
      <c r="E18" s="75"/>
      <c r="F18" s="57">
        <v>44130</v>
      </c>
      <c r="G18" s="56">
        <v>10</v>
      </c>
      <c r="H18" s="58" t="s">
        <v>83</v>
      </c>
      <c r="I18" s="65" t="s">
        <v>147</v>
      </c>
      <c r="J18" s="55" t="s">
        <v>142</v>
      </c>
      <c r="K18" s="55" t="s">
        <v>148</v>
      </c>
      <c r="L18" s="55" t="s">
        <v>149</v>
      </c>
      <c r="M18" s="21">
        <v>1</v>
      </c>
      <c r="N18" s="55" t="s">
        <v>88</v>
      </c>
      <c r="O18" s="55" t="str">
        <f>IF(H18="","",VLOOKUP(H18,'[1]Procedimientos Publicar'!$C$6:$E$85,3,FALSE))</f>
        <v>SECRETARIA GENERAL</v>
      </c>
      <c r="P18" s="67" t="s">
        <v>89</v>
      </c>
      <c r="Q18" s="60"/>
      <c r="R18" s="60"/>
      <c r="S18" s="60"/>
      <c r="T18" s="62">
        <v>1</v>
      </c>
      <c r="U18" s="56"/>
      <c r="V18" s="24">
        <v>44235</v>
      </c>
      <c r="W18" s="24">
        <v>44600</v>
      </c>
      <c r="X18" s="60"/>
      <c r="Y18" s="57">
        <v>44286</v>
      </c>
      <c r="Z18" s="69" t="s">
        <v>124</v>
      </c>
      <c r="AA18" s="70">
        <v>0.01</v>
      </c>
      <c r="AB18" s="71">
        <f t="shared" si="11"/>
        <v>0.01</v>
      </c>
      <c r="AC18" s="72">
        <f t="shared" si="10"/>
        <v>0.01</v>
      </c>
      <c r="AD18" s="27" t="str">
        <f t="shared" si="0"/>
        <v>ALERTA</v>
      </c>
      <c r="AE18" s="29" t="s">
        <v>125</v>
      </c>
      <c r="AF18" s="51"/>
      <c r="AG18" s="1" t="str">
        <f>IF(AC18=100%,IF(AC18&gt;0.01%,"CUMPLIDA","PENDIENTE"),IF(AC18&lt;0%,"INCUMPLIDA","PENDIENTE"))</f>
        <v>PENDIENTE</v>
      </c>
      <c r="AH18" s="47"/>
      <c r="AI18" s="47"/>
      <c r="AJ18" s="47"/>
      <c r="AK18" s="38" t="str">
        <f t="shared" si="1"/>
        <v/>
      </c>
      <c r="AL18" s="39" t="str">
        <f t="shared" si="2"/>
        <v/>
      </c>
      <c r="AM18" s="27" t="str">
        <f t="shared" si="3"/>
        <v/>
      </c>
      <c r="AN18" s="47"/>
      <c r="AO18" s="47"/>
      <c r="AP18" s="1" t="str">
        <f t="shared" si="12"/>
        <v>PENDIENTE</v>
      </c>
      <c r="AQ18" s="40"/>
      <c r="AR18" s="48"/>
      <c r="AS18" s="47"/>
      <c r="AT18" s="47"/>
      <c r="AU18" s="47"/>
      <c r="AV18" s="47"/>
      <c r="AW18" s="49"/>
      <c r="AX18" s="47"/>
      <c r="AY18" s="47"/>
      <c r="AZ18" s="40"/>
      <c r="BA18" s="29"/>
      <c r="BB18" s="47"/>
      <c r="BC18" s="38" t="str">
        <f t="shared" si="4"/>
        <v/>
      </c>
      <c r="BD18" s="44" t="str">
        <f t="shared" si="5"/>
        <v/>
      </c>
      <c r="BE18" s="27" t="str">
        <f t="shared" si="6"/>
        <v/>
      </c>
      <c r="BF18" s="29"/>
      <c r="BG18" s="1" t="str">
        <f t="shared" si="7"/>
        <v>PENDIENTE</v>
      </c>
      <c r="BH18" s="2"/>
      <c r="BI18" s="2" t="str">
        <f t="shared" si="14"/>
        <v>ABIERTO</v>
      </c>
      <c r="BJ18" s="2" t="str">
        <f t="shared" si="9"/>
        <v>ABIERTO</v>
      </c>
      <c r="BK18" s="68"/>
      <c r="BL18" s="68"/>
      <c r="BM18" s="68"/>
      <c r="BN18" s="68"/>
      <c r="BO18" s="68"/>
      <c r="BP18" s="68"/>
      <c r="BQ18" s="68"/>
    </row>
    <row r="19" spans="1:69" s="53" customFormat="1" ht="35.1" customHeight="1">
      <c r="A19" s="54"/>
      <c r="B19" s="54"/>
      <c r="C19" s="55" t="s">
        <v>81</v>
      </c>
      <c r="D19" s="56"/>
      <c r="E19" s="75"/>
      <c r="F19" s="57">
        <v>44130</v>
      </c>
      <c r="G19" s="56">
        <v>11</v>
      </c>
      <c r="H19" s="58" t="s">
        <v>83</v>
      </c>
      <c r="I19" s="65" t="s">
        <v>150</v>
      </c>
      <c r="J19" s="55" t="s">
        <v>151</v>
      </c>
      <c r="K19" s="55" t="s">
        <v>152</v>
      </c>
      <c r="L19" s="55" t="s">
        <v>153</v>
      </c>
      <c r="M19" s="21">
        <v>1</v>
      </c>
      <c r="N19" s="55" t="s">
        <v>88</v>
      </c>
      <c r="O19" s="55" t="str">
        <f>IF(H19="","",VLOOKUP(H19,'[1]Procedimientos Publicar'!$C$6:$E$85,3,FALSE))</f>
        <v>SECRETARIA GENERAL</v>
      </c>
      <c r="P19" s="67" t="s">
        <v>89</v>
      </c>
      <c r="Q19" s="60"/>
      <c r="R19" s="60"/>
      <c r="S19" s="60"/>
      <c r="T19" s="62">
        <v>1</v>
      </c>
      <c r="U19" s="56"/>
      <c r="V19" s="24">
        <v>44235</v>
      </c>
      <c r="W19" s="24">
        <v>44600</v>
      </c>
      <c r="X19" s="60"/>
      <c r="Y19" s="57">
        <v>44286</v>
      </c>
      <c r="Z19" s="69" t="s">
        <v>154</v>
      </c>
      <c r="AA19" s="70">
        <v>1</v>
      </c>
      <c r="AB19" s="71">
        <f t="shared" si="11"/>
        <v>1</v>
      </c>
      <c r="AC19" s="72">
        <f t="shared" si="10"/>
        <v>1</v>
      </c>
      <c r="AD19" s="27" t="str">
        <f t="shared" si="0"/>
        <v>OK</v>
      </c>
      <c r="AE19" s="52" t="s">
        <v>155</v>
      </c>
      <c r="AF19" s="51"/>
      <c r="AG19" s="1" t="str">
        <f t="shared" si="13"/>
        <v>CUMPLIDA</v>
      </c>
      <c r="AH19" s="37"/>
      <c r="AI19" s="29"/>
      <c r="AJ19" s="29"/>
      <c r="AK19" s="38" t="str">
        <f t="shared" si="1"/>
        <v/>
      </c>
      <c r="AL19" s="39" t="str">
        <f t="shared" si="2"/>
        <v/>
      </c>
      <c r="AM19" s="27" t="str">
        <f t="shared" si="3"/>
        <v/>
      </c>
      <c r="AN19" s="29"/>
      <c r="AO19" s="2"/>
      <c r="AP19" s="1" t="str">
        <f t="shared" si="12"/>
        <v>PENDIENTE</v>
      </c>
      <c r="AQ19" s="40"/>
      <c r="AR19" s="29"/>
      <c r="AS19" s="2"/>
      <c r="AT19" s="41" t="str">
        <f>(IF(AS19="","",IF(OR($M19=0,$M19="",AQ19=""),"",AS19/$M19)))</f>
        <v/>
      </c>
      <c r="AU19" s="42" t="str">
        <f>(IF(OR($T19="",AT19=""),"",IF(OR($T19=0,AT19=0),0,IF((AT19*100%)/$T19&gt;100%,100%,(AT19*100%)/$T19))))</f>
        <v/>
      </c>
      <c r="AV19" s="27" t="str">
        <f>IF(AS19="","",IF(AU19&lt;100%, IF(AU19&lt;75%, "ALERTA","EN TERMINO"), IF(AU19=100%, "OK", "EN TERMINO")))</f>
        <v/>
      </c>
      <c r="AW19" s="43"/>
      <c r="AX19" s="2"/>
      <c r="AY19" s="1" t="str">
        <f>IF(AU19=100%,IF(AU19&gt;75%,"CUMPLIDA","PENDIENTE"),IF(AU19&lt;75%,"INCUMPLIDA","PENDIENTE"))</f>
        <v>PENDIENTE</v>
      </c>
      <c r="AZ19" s="40"/>
      <c r="BA19" s="29"/>
      <c r="BB19" s="29"/>
      <c r="BC19" s="38" t="str">
        <f t="shared" si="4"/>
        <v/>
      </c>
      <c r="BD19" s="44" t="str">
        <f t="shared" si="5"/>
        <v/>
      </c>
      <c r="BE19" s="27" t="str">
        <f t="shared" si="6"/>
        <v/>
      </c>
      <c r="BF19" s="73"/>
      <c r="BG19" s="1" t="str">
        <f t="shared" si="7"/>
        <v>PENDIENTE</v>
      </c>
      <c r="BH19" s="2"/>
      <c r="BI19" s="2" t="str">
        <f t="shared" si="14"/>
        <v>CERRADO</v>
      </c>
      <c r="BJ19" s="2" t="str">
        <f t="shared" si="9"/>
        <v>CERRADO</v>
      </c>
      <c r="BK19" s="68"/>
      <c r="BL19" s="68"/>
      <c r="BM19" s="68"/>
      <c r="BN19" s="68"/>
      <c r="BO19" s="68"/>
      <c r="BP19" s="68"/>
      <c r="BQ19" s="68"/>
    </row>
    <row r="20" spans="1:69" s="53" customFormat="1" ht="35.1" customHeight="1">
      <c r="A20" s="54"/>
      <c r="B20" s="54"/>
      <c r="C20" s="55" t="s">
        <v>81</v>
      </c>
      <c r="D20" s="56"/>
      <c r="E20" s="75"/>
      <c r="F20" s="57">
        <v>44130</v>
      </c>
      <c r="G20" s="56">
        <v>12</v>
      </c>
      <c r="H20" s="58" t="s">
        <v>83</v>
      </c>
      <c r="I20" s="63" t="s">
        <v>156</v>
      </c>
      <c r="J20" s="55" t="s">
        <v>157</v>
      </c>
      <c r="K20" s="55" t="s">
        <v>158</v>
      </c>
      <c r="L20" s="55" t="s">
        <v>159</v>
      </c>
      <c r="M20" s="21">
        <v>1</v>
      </c>
      <c r="N20" s="55" t="s">
        <v>88</v>
      </c>
      <c r="O20" s="55" t="str">
        <f>IF(H20="","",VLOOKUP(H20,'[1]Procedimientos Publicar'!$C$6:$E$85,3,FALSE))</f>
        <v>SECRETARIA GENERAL</v>
      </c>
      <c r="P20" s="67" t="s">
        <v>89</v>
      </c>
      <c r="Q20" s="60"/>
      <c r="R20" s="60"/>
      <c r="S20" s="60"/>
      <c r="T20" s="62">
        <v>1</v>
      </c>
      <c r="U20" s="56"/>
      <c r="V20" s="24">
        <v>44235</v>
      </c>
      <c r="W20" s="24">
        <v>44600</v>
      </c>
      <c r="X20" s="60"/>
      <c r="Y20" s="57">
        <v>44286</v>
      </c>
      <c r="Z20" s="69" t="s">
        <v>160</v>
      </c>
      <c r="AA20" s="70">
        <v>1</v>
      </c>
      <c r="AB20" s="71">
        <f t="shared" si="11"/>
        <v>1</v>
      </c>
      <c r="AC20" s="72">
        <f t="shared" si="10"/>
        <v>1</v>
      </c>
      <c r="AD20" s="27" t="str">
        <f t="shared" si="0"/>
        <v>OK</v>
      </c>
      <c r="AE20" s="52" t="s">
        <v>110</v>
      </c>
      <c r="AF20" s="51"/>
      <c r="AG20" s="1" t="str">
        <f t="shared" si="13"/>
        <v>CUMPLIDA</v>
      </c>
      <c r="AH20" s="37"/>
      <c r="AI20" s="29"/>
      <c r="AJ20" s="29"/>
      <c r="AK20" s="38" t="str">
        <f t="shared" si="1"/>
        <v/>
      </c>
      <c r="AL20" s="39" t="str">
        <f t="shared" si="2"/>
        <v/>
      </c>
      <c r="AM20" s="27" t="str">
        <f t="shared" si="3"/>
        <v/>
      </c>
      <c r="AN20" s="29"/>
      <c r="AO20" s="2"/>
      <c r="AP20" s="1" t="str">
        <f t="shared" si="12"/>
        <v>PENDIENTE</v>
      </c>
      <c r="AQ20" s="40"/>
      <c r="AR20" s="29"/>
      <c r="AS20" s="2"/>
      <c r="AT20" s="41" t="str">
        <f>(IF(AS20="","",IF(OR($M20=0,$M20="",AQ20=""),"",AS20/$M20)))</f>
        <v/>
      </c>
      <c r="AU20" s="42" t="str">
        <f>(IF(OR($T20="",AT20=""),"",IF(OR($T20=0,AT20=0),0,IF((AT20*100%)/$T20&gt;100%,100%,(AT20*100%)/$T20))))</f>
        <v/>
      </c>
      <c r="AV20" s="27" t="str">
        <f>IF(AS20="","",IF(AU20&lt;100%, IF(AU20&lt;75%, "ALERTA","EN TERMINO"), IF(AU20=100%, "OK", "EN TERMINO")))</f>
        <v/>
      </c>
      <c r="AW20" s="43"/>
      <c r="AX20" s="2"/>
      <c r="AY20" s="1" t="str">
        <f>IF(AU20=100%,IF(AU20&gt;75%,"CUMPLIDA","PENDIENTE"),IF(AU20&lt;75%,"INCUMPLIDA","PENDIENTE"))</f>
        <v>PENDIENTE</v>
      </c>
      <c r="AZ20" s="40"/>
      <c r="BA20" s="29"/>
      <c r="BB20" s="29"/>
      <c r="BC20" s="38" t="str">
        <f t="shared" si="4"/>
        <v/>
      </c>
      <c r="BD20" s="44" t="str">
        <f t="shared" si="5"/>
        <v/>
      </c>
      <c r="BE20" s="27" t="str">
        <f t="shared" si="6"/>
        <v/>
      </c>
      <c r="BF20" s="73"/>
      <c r="BG20" s="1" t="str">
        <f t="shared" si="7"/>
        <v>PENDIENTE</v>
      </c>
      <c r="BH20" s="2"/>
      <c r="BI20" s="2" t="str">
        <f t="shared" si="14"/>
        <v>CERRADO</v>
      </c>
      <c r="BJ20" s="2" t="str">
        <f t="shared" si="9"/>
        <v>CERRADO</v>
      </c>
      <c r="BK20" s="68"/>
      <c r="BL20" s="68"/>
      <c r="BM20" s="68"/>
      <c r="BN20" s="68"/>
      <c r="BO20" s="68"/>
      <c r="BP20" s="68"/>
      <c r="BQ20" s="68"/>
    </row>
    <row r="21" spans="1:69" s="53" customFormat="1" ht="35.1" customHeight="1">
      <c r="A21" s="54"/>
      <c r="B21" s="54"/>
      <c r="C21" s="55" t="s">
        <v>81</v>
      </c>
      <c r="D21" s="56"/>
      <c r="E21" s="75"/>
      <c r="F21" s="57">
        <v>44130</v>
      </c>
      <c r="G21" s="56">
        <v>13</v>
      </c>
      <c r="H21" s="58" t="s">
        <v>83</v>
      </c>
      <c r="I21" s="65" t="s">
        <v>161</v>
      </c>
      <c r="J21" s="55" t="s">
        <v>162</v>
      </c>
      <c r="K21" s="55" t="s">
        <v>163</v>
      </c>
      <c r="L21" s="55" t="s">
        <v>164</v>
      </c>
      <c r="M21" s="21">
        <v>1</v>
      </c>
      <c r="N21" s="55" t="s">
        <v>88</v>
      </c>
      <c r="O21" s="55" t="str">
        <f>IF(H21="","",VLOOKUP(H21,'[1]Procedimientos Publicar'!$C$6:$E$85,3,FALSE))</f>
        <v>SECRETARIA GENERAL</v>
      </c>
      <c r="P21" s="67" t="s">
        <v>89</v>
      </c>
      <c r="Q21" s="60"/>
      <c r="R21" s="60"/>
      <c r="S21" s="60"/>
      <c r="T21" s="62">
        <v>1</v>
      </c>
      <c r="U21" s="56"/>
      <c r="V21" s="24">
        <v>44235</v>
      </c>
      <c r="W21" s="24">
        <v>44600</v>
      </c>
      <c r="X21" s="60"/>
      <c r="Y21" s="57">
        <v>44286</v>
      </c>
      <c r="Z21" s="69" t="s">
        <v>165</v>
      </c>
      <c r="AA21" s="70">
        <v>0.25</v>
      </c>
      <c r="AB21" s="71">
        <f t="shared" si="11"/>
        <v>0.25</v>
      </c>
      <c r="AC21" s="72">
        <f t="shared" si="10"/>
        <v>0.25</v>
      </c>
      <c r="AD21" s="27" t="str">
        <f t="shared" si="0"/>
        <v>EN TERMINO</v>
      </c>
      <c r="AE21" s="50" t="s">
        <v>110</v>
      </c>
      <c r="AF21" s="51"/>
      <c r="AG21" s="1" t="str">
        <f t="shared" si="13"/>
        <v>PENDIENTE</v>
      </c>
      <c r="AH21" s="37"/>
      <c r="AI21" s="29"/>
      <c r="AJ21" s="29"/>
      <c r="AK21" s="38" t="str">
        <f t="shared" si="1"/>
        <v/>
      </c>
      <c r="AL21" s="39" t="str">
        <f t="shared" si="2"/>
        <v/>
      </c>
      <c r="AM21" s="27" t="str">
        <f t="shared" si="3"/>
        <v/>
      </c>
      <c r="AN21" s="29"/>
      <c r="AO21" s="2"/>
      <c r="AP21" s="1" t="str">
        <f t="shared" si="12"/>
        <v>PENDIENTE</v>
      </c>
      <c r="AQ21" s="40"/>
      <c r="AR21" s="29"/>
      <c r="AS21" s="2"/>
      <c r="AT21" s="41" t="str">
        <f>(IF(AS21="","",IF(OR($M21=0,$M21="",AQ21=""),"",AS21/$M21)))</f>
        <v/>
      </c>
      <c r="AU21" s="42" t="str">
        <f>(IF(OR($T21="",AT21=""),"",IF(OR($T21=0,AT21=0),0,IF((AT21*100%)/$T21&gt;100%,100%,(AT21*100%)/$T21))))</f>
        <v/>
      </c>
      <c r="AV21" s="27" t="str">
        <f>IF(AS21="","",IF(AU21&lt;100%, IF(AU21&lt;75%, "ALERTA","EN TERMINO"), IF(AU21=100%, "OK", "EN TERMINO")))</f>
        <v/>
      </c>
      <c r="AW21" s="43"/>
      <c r="AX21" s="2"/>
      <c r="AY21" s="1" t="str">
        <f>IF(AU21=100%,IF(AU21&gt;75%,"CUMPLIDA","PENDIENTE"),IF(AU21&lt;75%,"INCUMPLIDA","PENDIENTE"))</f>
        <v>PENDIENTE</v>
      </c>
      <c r="AZ21" s="40"/>
      <c r="BA21" s="29"/>
      <c r="BB21" s="29"/>
      <c r="BC21" s="38" t="str">
        <f t="shared" si="4"/>
        <v/>
      </c>
      <c r="BD21" s="44" t="str">
        <f t="shared" si="5"/>
        <v/>
      </c>
      <c r="BE21" s="27" t="str">
        <f t="shared" si="6"/>
        <v/>
      </c>
      <c r="BF21" s="73"/>
      <c r="BG21" s="1" t="str">
        <f t="shared" si="7"/>
        <v>PENDIENTE</v>
      </c>
      <c r="BH21" s="2"/>
      <c r="BI21" s="2" t="str">
        <f t="shared" si="14"/>
        <v>ABIERTO</v>
      </c>
      <c r="BJ21" s="2" t="str">
        <f t="shared" si="9"/>
        <v>ABIERTO</v>
      </c>
      <c r="BK21" s="68"/>
      <c r="BL21" s="68"/>
      <c r="BM21" s="68"/>
      <c r="BN21" s="68"/>
      <c r="BO21" s="68"/>
      <c r="BP21" s="68"/>
      <c r="BQ21" s="68"/>
    </row>
    <row r="22" spans="1:69" s="53" customFormat="1" ht="35.1" customHeight="1">
      <c r="A22" s="54"/>
      <c r="B22" s="54"/>
      <c r="C22" s="55" t="s">
        <v>81</v>
      </c>
      <c r="D22" s="56"/>
      <c r="E22" s="75"/>
      <c r="F22" s="57">
        <v>44130</v>
      </c>
      <c r="G22" s="56">
        <v>14</v>
      </c>
      <c r="H22" s="58" t="s">
        <v>83</v>
      </c>
      <c r="I22" s="63" t="s">
        <v>166</v>
      </c>
      <c r="J22" s="55" t="s">
        <v>167</v>
      </c>
      <c r="K22" s="55" t="s">
        <v>168</v>
      </c>
      <c r="L22" s="55" t="s">
        <v>169</v>
      </c>
      <c r="M22" s="21">
        <v>1</v>
      </c>
      <c r="N22" s="55" t="s">
        <v>88</v>
      </c>
      <c r="O22" s="55" t="str">
        <f>IF(H22="","",VLOOKUP(H22,'[1]Procedimientos Publicar'!$C$6:$E$85,3,FALSE))</f>
        <v>SECRETARIA GENERAL</v>
      </c>
      <c r="P22" s="67" t="s">
        <v>89</v>
      </c>
      <c r="Q22" s="60"/>
      <c r="R22" s="60"/>
      <c r="S22" s="60"/>
      <c r="T22" s="62">
        <v>1</v>
      </c>
      <c r="U22" s="56"/>
      <c r="V22" s="24">
        <v>44235</v>
      </c>
      <c r="W22" s="24">
        <v>44600</v>
      </c>
      <c r="X22" s="60"/>
      <c r="Y22" s="57">
        <v>44286</v>
      </c>
      <c r="Z22" s="69" t="s">
        <v>124</v>
      </c>
      <c r="AA22" s="70">
        <v>0.01</v>
      </c>
      <c r="AB22" s="71">
        <f t="shared" si="11"/>
        <v>0.01</v>
      </c>
      <c r="AC22" s="72">
        <f t="shared" si="10"/>
        <v>0.01</v>
      </c>
      <c r="AD22" s="27" t="str">
        <f t="shared" si="0"/>
        <v>ALERTA</v>
      </c>
      <c r="AE22" s="29" t="s">
        <v>125</v>
      </c>
      <c r="AF22" s="51"/>
      <c r="AG22" s="1" t="str">
        <f>IF(AC22=100%,IF(AC22&gt;0.01%,"CUMPLIDA","PENDIENTE"),IF(AC22&lt;0%,"INCUMPLIDA","PENDIENTE"))</f>
        <v>PENDIENTE</v>
      </c>
      <c r="AH22" s="37"/>
      <c r="AI22" s="29"/>
      <c r="AJ22" s="29"/>
      <c r="AK22" s="38" t="str">
        <f t="shared" si="1"/>
        <v/>
      </c>
      <c r="AL22" s="39" t="str">
        <f t="shared" si="2"/>
        <v/>
      </c>
      <c r="AM22" s="27" t="str">
        <f t="shared" si="3"/>
        <v/>
      </c>
      <c r="AN22" s="29"/>
      <c r="AO22" s="2"/>
      <c r="AP22" s="1" t="str">
        <f t="shared" si="12"/>
        <v>PENDIENTE</v>
      </c>
      <c r="AQ22" s="40"/>
      <c r="AR22" s="29"/>
      <c r="AS22" s="2"/>
      <c r="AT22" s="41" t="str">
        <f>(IF(AS22="","",IF(OR($M22=0,$M22="",AQ22=""),"",AS22/$M22)))</f>
        <v/>
      </c>
      <c r="AU22" s="42" t="str">
        <f>(IF(OR($T22="",AT22=""),"",IF(OR($T22=0,AT22=0),0,IF((AT22*100%)/$T22&gt;100%,100%,(AT22*100%)/$T22))))</f>
        <v/>
      </c>
      <c r="AV22" s="27" t="str">
        <f>IF(AS22="","",IF(AU22&lt;100%, IF(AU22&lt;75%, "ALERTA","EN TERMINO"), IF(AU22=100%, "OK", "EN TERMINO")))</f>
        <v/>
      </c>
      <c r="AW22" s="43"/>
      <c r="AX22" s="2"/>
      <c r="AY22" s="1" t="str">
        <f>IF(AU22=100%,IF(AU22&gt;75%,"CUMPLIDA","PENDIENTE"),IF(AU22&lt;75%,"INCUMPLIDA","PENDIENTE"))</f>
        <v>PENDIENTE</v>
      </c>
      <c r="AZ22" s="40"/>
      <c r="BA22" s="29"/>
      <c r="BB22" s="29"/>
      <c r="BC22" s="38" t="str">
        <f t="shared" si="4"/>
        <v/>
      </c>
      <c r="BD22" s="44" t="str">
        <f t="shared" si="5"/>
        <v/>
      </c>
      <c r="BE22" s="27" t="str">
        <f t="shared" si="6"/>
        <v/>
      </c>
      <c r="BF22" s="73"/>
      <c r="BG22" s="1" t="str">
        <f t="shared" si="7"/>
        <v>PENDIENTE</v>
      </c>
      <c r="BH22" s="2"/>
      <c r="BI22" s="2" t="str">
        <f t="shared" si="14"/>
        <v>ABIERTO</v>
      </c>
      <c r="BJ22" s="2" t="str">
        <f t="shared" si="9"/>
        <v>ABIERTO</v>
      </c>
      <c r="BK22" s="68"/>
      <c r="BL22" s="68"/>
      <c r="BM22" s="68"/>
      <c r="BN22" s="68"/>
      <c r="BO22" s="68"/>
      <c r="BP22" s="68"/>
      <c r="BQ22" s="68"/>
    </row>
    <row r="23" spans="1:69" s="53" customFormat="1" ht="35.1" customHeight="1">
      <c r="A23" s="54"/>
      <c r="B23" s="54"/>
      <c r="C23" s="55" t="s">
        <v>81</v>
      </c>
      <c r="D23" s="56"/>
      <c r="E23" s="75"/>
      <c r="F23" s="57">
        <v>44130</v>
      </c>
      <c r="G23" s="56">
        <v>15</v>
      </c>
      <c r="H23" s="58" t="s">
        <v>83</v>
      </c>
      <c r="I23" s="63" t="s">
        <v>170</v>
      </c>
      <c r="J23" s="55" t="s">
        <v>171</v>
      </c>
      <c r="K23" s="55" t="s">
        <v>172</v>
      </c>
      <c r="L23" s="55" t="s">
        <v>173</v>
      </c>
      <c r="M23" s="21">
        <v>1</v>
      </c>
      <c r="N23" s="55" t="s">
        <v>88</v>
      </c>
      <c r="O23" s="55" t="str">
        <f>IF(H23="","",VLOOKUP(H23,'[1]Procedimientos Publicar'!$C$6:$E$85,3,FALSE))</f>
        <v>SECRETARIA GENERAL</v>
      </c>
      <c r="P23" s="67" t="s">
        <v>89</v>
      </c>
      <c r="Q23" s="60"/>
      <c r="R23" s="60"/>
      <c r="S23" s="60"/>
      <c r="T23" s="62">
        <v>1</v>
      </c>
      <c r="U23" s="56"/>
      <c r="V23" s="24">
        <v>44235</v>
      </c>
      <c r="W23" s="24">
        <v>44600</v>
      </c>
      <c r="X23" s="60"/>
      <c r="Y23" s="57">
        <v>44286</v>
      </c>
      <c r="Z23" s="69" t="s">
        <v>124</v>
      </c>
      <c r="AA23" s="70">
        <v>0.01</v>
      </c>
      <c r="AB23" s="71">
        <f t="shared" si="11"/>
        <v>0.01</v>
      </c>
      <c r="AC23" s="72">
        <f t="shared" si="10"/>
        <v>0.01</v>
      </c>
      <c r="AD23" s="27" t="str">
        <f t="shared" si="0"/>
        <v>ALERTA</v>
      </c>
      <c r="AE23" s="29" t="s">
        <v>125</v>
      </c>
      <c r="AF23" s="51"/>
      <c r="AG23" s="1" t="str">
        <f>IF(AC23=100%,IF(AC23&gt;0.01%,"CUMPLIDA","PENDIENTE"),IF(AC23&lt;0%,"INCUMPLIDA","PENDIENTE"))</f>
        <v>PENDIENTE</v>
      </c>
      <c r="AH23" s="47"/>
      <c r="AI23" s="47"/>
      <c r="AJ23" s="47"/>
      <c r="AK23" s="38" t="str">
        <f t="shared" si="1"/>
        <v/>
      </c>
      <c r="AL23" s="39" t="str">
        <f t="shared" si="2"/>
        <v/>
      </c>
      <c r="AM23" s="27" t="str">
        <f t="shared" si="3"/>
        <v/>
      </c>
      <c r="AN23" s="47"/>
      <c r="AO23" s="47"/>
      <c r="AP23" s="1" t="str">
        <f t="shared" si="12"/>
        <v>PENDIENTE</v>
      </c>
      <c r="AQ23" s="40"/>
      <c r="AR23" s="48"/>
      <c r="AS23" s="47"/>
      <c r="AT23" s="47"/>
      <c r="AU23" s="47"/>
      <c r="AV23" s="47"/>
      <c r="AW23" s="49"/>
      <c r="AX23" s="47"/>
      <c r="AY23" s="47"/>
      <c r="AZ23" s="40"/>
      <c r="BA23" s="29"/>
      <c r="BB23" s="47"/>
      <c r="BC23" s="38" t="str">
        <f t="shared" si="4"/>
        <v/>
      </c>
      <c r="BD23" s="44" t="str">
        <f t="shared" si="5"/>
        <v/>
      </c>
      <c r="BE23" s="27" t="str">
        <f t="shared" si="6"/>
        <v/>
      </c>
      <c r="BF23" s="29"/>
      <c r="BG23" s="1" t="str">
        <f t="shared" si="7"/>
        <v>PENDIENTE</v>
      </c>
      <c r="BH23" s="2"/>
      <c r="BI23" s="2" t="str">
        <f t="shared" si="14"/>
        <v>ABIERTO</v>
      </c>
      <c r="BJ23" s="2" t="str">
        <f t="shared" si="9"/>
        <v>ABIERTO</v>
      </c>
      <c r="BK23" s="68"/>
      <c r="BL23" s="68"/>
      <c r="BM23" s="68"/>
      <c r="BN23" s="68"/>
      <c r="BO23" s="68"/>
      <c r="BP23" s="68"/>
      <c r="BQ23" s="68"/>
    </row>
    <row r="24" spans="1:69" s="53" customFormat="1" ht="35.1" customHeight="1">
      <c r="A24" s="54"/>
      <c r="B24" s="54"/>
      <c r="C24" s="55" t="s">
        <v>81</v>
      </c>
      <c r="D24" s="56"/>
      <c r="E24" s="75"/>
      <c r="F24" s="57">
        <v>44130</v>
      </c>
      <c r="G24" s="56">
        <v>16</v>
      </c>
      <c r="H24" s="58" t="s">
        <v>83</v>
      </c>
      <c r="I24" s="64" t="s">
        <v>174</v>
      </c>
      <c r="J24" s="55" t="s">
        <v>175</v>
      </c>
      <c r="K24" s="55" t="s">
        <v>176</v>
      </c>
      <c r="L24" s="55" t="s">
        <v>177</v>
      </c>
      <c r="M24" s="21">
        <v>1</v>
      </c>
      <c r="N24" s="55" t="s">
        <v>88</v>
      </c>
      <c r="O24" s="55" t="str">
        <f>IF(H24="","",VLOOKUP(H24,'[1]Procedimientos Publicar'!$C$6:$E$85,3,FALSE))</f>
        <v>SECRETARIA GENERAL</v>
      </c>
      <c r="P24" s="67" t="s">
        <v>89</v>
      </c>
      <c r="Q24" s="60"/>
      <c r="R24" s="60"/>
      <c r="S24" s="60"/>
      <c r="T24" s="62">
        <v>1</v>
      </c>
      <c r="U24" s="56"/>
      <c r="V24" s="24">
        <v>44235</v>
      </c>
      <c r="W24" s="24">
        <v>44600</v>
      </c>
      <c r="X24" s="60"/>
      <c r="Y24" s="57">
        <v>44286</v>
      </c>
      <c r="Z24" s="69" t="s">
        <v>178</v>
      </c>
      <c r="AA24" s="70">
        <v>1</v>
      </c>
      <c r="AB24" s="71">
        <f t="shared" si="11"/>
        <v>1</v>
      </c>
      <c r="AC24" s="72">
        <f t="shared" si="10"/>
        <v>1</v>
      </c>
      <c r="AD24" s="27" t="str">
        <f t="shared" si="0"/>
        <v>OK</v>
      </c>
      <c r="AE24" s="52" t="s">
        <v>110</v>
      </c>
      <c r="AF24" s="51"/>
      <c r="AG24" s="1" t="str">
        <f t="shared" si="13"/>
        <v>CUMPLIDA</v>
      </c>
      <c r="AH24" s="37"/>
      <c r="AI24" s="29"/>
      <c r="AJ24" s="29"/>
      <c r="AK24" s="38" t="str">
        <f t="shared" si="1"/>
        <v/>
      </c>
      <c r="AL24" s="39" t="str">
        <f t="shared" si="2"/>
        <v/>
      </c>
      <c r="AM24" s="27" t="str">
        <f t="shared" si="3"/>
        <v/>
      </c>
      <c r="AN24" s="29"/>
      <c r="AO24" s="2"/>
      <c r="AP24" s="1" t="str">
        <f t="shared" si="12"/>
        <v>PENDIENTE</v>
      </c>
      <c r="AQ24" s="40"/>
      <c r="AR24" s="29"/>
      <c r="AS24" s="2"/>
      <c r="AT24" s="41" t="str">
        <f>(IF(AS24="","",IF(OR($M24=0,$M24="",AQ24=""),"",AS24/$M24)))</f>
        <v/>
      </c>
      <c r="AU24" s="42" t="str">
        <f>(IF(OR($T24="",AT24=""),"",IF(OR($T24=0,AT24=0),0,IF((AT24*100%)/$T24&gt;100%,100%,(AT24*100%)/$T24))))</f>
        <v/>
      </c>
      <c r="AV24" s="27" t="str">
        <f>IF(AS24="","",IF(AU24&lt;100%, IF(AU24&lt;75%, "ALERTA","EN TERMINO"), IF(AU24=100%, "OK", "EN TERMINO")))</f>
        <v/>
      </c>
      <c r="AW24" s="43"/>
      <c r="AX24" s="2"/>
      <c r="AY24" s="1" t="str">
        <f>IF(AU24=100%,IF(AU24&gt;75%,"CUMPLIDA","PENDIENTE"),IF(AU24&lt;75%,"INCUMPLIDA","PENDIENTE"))</f>
        <v>PENDIENTE</v>
      </c>
      <c r="AZ24" s="40"/>
      <c r="BA24" s="29"/>
      <c r="BB24" s="29"/>
      <c r="BC24" s="38" t="str">
        <f t="shared" si="4"/>
        <v/>
      </c>
      <c r="BD24" s="44" t="str">
        <f t="shared" si="5"/>
        <v/>
      </c>
      <c r="BE24" s="27" t="str">
        <f t="shared" si="6"/>
        <v/>
      </c>
      <c r="BF24" s="73"/>
      <c r="BG24" s="1" t="str">
        <f t="shared" si="7"/>
        <v>PENDIENTE</v>
      </c>
      <c r="BH24" s="2"/>
      <c r="BI24" s="2" t="str">
        <f t="shared" si="14"/>
        <v>CERRADO</v>
      </c>
      <c r="BJ24" s="2" t="str">
        <f t="shared" si="9"/>
        <v>CERRADO</v>
      </c>
      <c r="BK24" s="68"/>
      <c r="BL24" s="68"/>
      <c r="BM24" s="68"/>
      <c r="BN24" s="68"/>
      <c r="BO24" s="68"/>
      <c r="BP24" s="68"/>
      <c r="BQ24" s="68"/>
    </row>
    <row r="25" spans="1:69" s="53" customFormat="1" ht="35.1" customHeight="1">
      <c r="A25" s="54"/>
      <c r="B25" s="54"/>
      <c r="C25" s="55" t="s">
        <v>81</v>
      </c>
      <c r="D25" s="56"/>
      <c r="E25" s="75"/>
      <c r="F25" s="57">
        <v>44130</v>
      </c>
      <c r="G25" s="56">
        <v>17</v>
      </c>
      <c r="H25" s="58" t="s">
        <v>83</v>
      </c>
      <c r="I25" s="63" t="s">
        <v>179</v>
      </c>
      <c r="J25" s="76" t="s">
        <v>180</v>
      </c>
      <c r="K25" s="75" t="s">
        <v>181</v>
      </c>
      <c r="L25" s="75" t="s">
        <v>182</v>
      </c>
      <c r="M25" s="21">
        <v>1</v>
      </c>
      <c r="N25" s="55" t="s">
        <v>88</v>
      </c>
      <c r="O25" s="55" t="str">
        <f>IF(H25="","",VLOOKUP(H25,'[1]Procedimientos Publicar'!$C$6:$E$85,3,FALSE))</f>
        <v>SECRETARIA GENERAL</v>
      </c>
      <c r="P25" s="67" t="s">
        <v>89</v>
      </c>
      <c r="Q25" s="60"/>
      <c r="R25" s="60"/>
      <c r="S25" s="60"/>
      <c r="T25" s="62">
        <v>1</v>
      </c>
      <c r="U25" s="56"/>
      <c r="V25" s="24">
        <v>44235</v>
      </c>
      <c r="W25" s="24">
        <v>44600</v>
      </c>
      <c r="X25" s="60"/>
      <c r="Y25" s="57">
        <v>44286</v>
      </c>
      <c r="Z25" s="69" t="s">
        <v>124</v>
      </c>
      <c r="AA25" s="70">
        <v>0.01</v>
      </c>
      <c r="AB25" s="71">
        <f t="shared" si="11"/>
        <v>0.01</v>
      </c>
      <c r="AC25" s="72">
        <f t="shared" si="10"/>
        <v>0.01</v>
      </c>
      <c r="AD25" s="27" t="str">
        <f t="shared" si="0"/>
        <v>ALERTA</v>
      </c>
      <c r="AE25" s="29" t="s">
        <v>125</v>
      </c>
      <c r="AF25" s="51"/>
      <c r="AG25" s="1" t="str">
        <f>IF(AC25=100%,IF(AC25&gt;0.01%,"CUMPLIDA","PENDIENTE"),IF(AC25&lt;0%,"INCUMPLIDA","PENDIENTE"))</f>
        <v>PENDIENTE</v>
      </c>
      <c r="AH25" s="37"/>
      <c r="AI25" s="29"/>
      <c r="AJ25" s="29"/>
      <c r="AK25" s="38" t="str">
        <f t="shared" si="1"/>
        <v/>
      </c>
      <c r="AL25" s="39" t="str">
        <f t="shared" si="2"/>
        <v/>
      </c>
      <c r="AM25" s="27" t="str">
        <f t="shared" si="3"/>
        <v/>
      </c>
      <c r="AN25" s="29"/>
      <c r="AO25" s="2"/>
      <c r="AP25" s="1" t="str">
        <f t="shared" si="12"/>
        <v>PENDIENTE</v>
      </c>
      <c r="AQ25" s="40"/>
      <c r="AR25" s="29"/>
      <c r="AS25" s="2"/>
      <c r="AT25" s="41" t="str">
        <f>(IF(AS25="","",IF(OR($M25=0,$M25="",AQ25=""),"",AS25/$M25)))</f>
        <v/>
      </c>
      <c r="AU25" s="42" t="str">
        <f>(IF(OR($T25="",AT25=""),"",IF(OR($T25=0,AT25=0),0,IF((AT25*100%)/$T25&gt;100%,100%,(AT25*100%)/$T25))))</f>
        <v/>
      </c>
      <c r="AV25" s="27" t="str">
        <f>IF(AS25="","",IF(AU25&lt;100%, IF(AU25&lt;75%, "ALERTA","EN TERMINO"), IF(AU25=100%, "OK", "EN TERMINO")))</f>
        <v/>
      </c>
      <c r="AW25" s="43"/>
      <c r="AX25" s="2"/>
      <c r="AY25" s="1" t="str">
        <f>IF(AU25=100%,IF(AU25&gt;75%,"CUMPLIDA","PENDIENTE"),IF(AU25&lt;75%,"INCUMPLIDA","PENDIENTE"))</f>
        <v>PENDIENTE</v>
      </c>
      <c r="AZ25" s="40"/>
      <c r="BA25" s="29"/>
      <c r="BB25" s="29"/>
      <c r="BC25" s="38" t="str">
        <f t="shared" si="4"/>
        <v/>
      </c>
      <c r="BD25" s="44" t="str">
        <f t="shared" si="5"/>
        <v/>
      </c>
      <c r="BE25" s="27" t="str">
        <f t="shared" si="6"/>
        <v/>
      </c>
      <c r="BF25" s="73"/>
      <c r="BG25" s="1" t="str">
        <f t="shared" si="7"/>
        <v>PENDIENTE</v>
      </c>
      <c r="BH25" s="2"/>
      <c r="BI25" s="2" t="str">
        <f t="shared" si="14"/>
        <v>ABIERTO</v>
      </c>
      <c r="BJ25" s="2" t="str">
        <f t="shared" si="9"/>
        <v>ABIERTO</v>
      </c>
      <c r="BK25" s="68"/>
      <c r="BL25" s="68"/>
      <c r="BM25" s="68"/>
      <c r="BN25" s="68"/>
      <c r="BO25" s="68"/>
      <c r="BP25" s="68"/>
      <c r="BQ25" s="68"/>
    </row>
    <row r="26" spans="1:69" s="53" customFormat="1" ht="35.1" customHeight="1">
      <c r="A26" s="54"/>
      <c r="B26" s="54"/>
      <c r="C26" s="55" t="s">
        <v>81</v>
      </c>
      <c r="D26" s="56"/>
      <c r="E26" s="75"/>
      <c r="F26" s="57">
        <v>44130</v>
      </c>
      <c r="G26" s="56">
        <v>18</v>
      </c>
      <c r="H26" s="58" t="s">
        <v>83</v>
      </c>
      <c r="I26" s="63" t="s">
        <v>183</v>
      </c>
      <c r="J26" s="76"/>
      <c r="K26" s="75"/>
      <c r="L26" s="75"/>
      <c r="M26" s="21">
        <v>1</v>
      </c>
      <c r="N26" s="55" t="s">
        <v>88</v>
      </c>
      <c r="O26" s="55" t="str">
        <f>IF(H26="","",VLOOKUP(H26,'[1]Procedimientos Publicar'!$C$6:$E$85,3,FALSE))</f>
        <v>SECRETARIA GENERAL</v>
      </c>
      <c r="P26" s="67" t="s">
        <v>89</v>
      </c>
      <c r="Q26" s="60"/>
      <c r="R26" s="60"/>
      <c r="S26" s="60"/>
      <c r="T26" s="62">
        <v>1</v>
      </c>
      <c r="U26" s="56"/>
      <c r="V26" s="24">
        <v>44235</v>
      </c>
      <c r="W26" s="24">
        <v>44600</v>
      </c>
      <c r="X26" s="60"/>
      <c r="Y26" s="57">
        <v>44286</v>
      </c>
      <c r="Z26" s="69" t="s">
        <v>124</v>
      </c>
      <c r="AA26" s="70">
        <v>0.01</v>
      </c>
      <c r="AB26" s="71">
        <f t="shared" si="11"/>
        <v>0.01</v>
      </c>
      <c r="AC26" s="72">
        <f t="shared" si="10"/>
        <v>0.01</v>
      </c>
      <c r="AD26" s="27" t="str">
        <f t="shared" si="0"/>
        <v>ALERTA</v>
      </c>
      <c r="AE26" s="29" t="s">
        <v>125</v>
      </c>
      <c r="AF26" s="51"/>
      <c r="AG26" s="1" t="str">
        <f>IF(AC26=100%,IF(AC26&gt;0.01%,"CUMPLIDA","PENDIENTE"),IF(AC26&lt;0%,"INCUMPLIDA","PENDIENTE"))</f>
        <v>PENDIENTE</v>
      </c>
      <c r="AH26" s="37"/>
      <c r="AI26" s="29"/>
      <c r="AJ26" s="29"/>
      <c r="AK26" s="38" t="str">
        <f t="shared" si="1"/>
        <v/>
      </c>
      <c r="AL26" s="39" t="str">
        <f t="shared" si="2"/>
        <v/>
      </c>
      <c r="AM26" s="27" t="str">
        <f t="shared" si="3"/>
        <v/>
      </c>
      <c r="AN26" s="29"/>
      <c r="AO26" s="2"/>
      <c r="AP26" s="1" t="str">
        <f t="shared" si="12"/>
        <v>PENDIENTE</v>
      </c>
      <c r="AQ26" s="40"/>
      <c r="AR26" s="29"/>
      <c r="AS26" s="2"/>
      <c r="AT26" s="41" t="str">
        <f>(IF(AS26="","",IF(OR($M26=0,$M26="",AQ26=""),"",AS26/$M26)))</f>
        <v/>
      </c>
      <c r="AU26" s="42" t="str">
        <f>(IF(OR($T26="",AT26=""),"",IF(OR($T26=0,AT26=0),0,IF((AT26*100%)/$T26&gt;100%,100%,(AT26*100%)/$T26))))</f>
        <v/>
      </c>
      <c r="AV26" s="27" t="str">
        <f>IF(AS26="","",IF(AU26&lt;100%, IF(AU26&lt;75%, "ALERTA","EN TERMINO"), IF(AU26=100%, "OK", "EN TERMINO")))</f>
        <v/>
      </c>
      <c r="AW26" s="43"/>
      <c r="AX26" s="2"/>
      <c r="AY26" s="1" t="str">
        <f>IF(AU26=100%,IF(AU26&gt;75%,"CUMPLIDA","PENDIENTE"),IF(AU26&lt;75%,"INCUMPLIDA","PENDIENTE"))</f>
        <v>PENDIENTE</v>
      </c>
      <c r="AZ26" s="40"/>
      <c r="BA26" s="29"/>
      <c r="BB26" s="29"/>
      <c r="BC26" s="38" t="str">
        <f t="shared" si="4"/>
        <v/>
      </c>
      <c r="BD26" s="44" t="str">
        <f t="shared" si="5"/>
        <v/>
      </c>
      <c r="BE26" s="27" t="str">
        <f t="shared" si="6"/>
        <v/>
      </c>
      <c r="BF26" s="73"/>
      <c r="BG26" s="1" t="str">
        <f t="shared" si="7"/>
        <v>PENDIENTE</v>
      </c>
      <c r="BH26" s="2"/>
      <c r="BI26" s="2" t="str">
        <f t="shared" si="14"/>
        <v>ABIERTO</v>
      </c>
      <c r="BJ26" s="2" t="str">
        <f t="shared" si="9"/>
        <v>ABIERTO</v>
      </c>
      <c r="BK26" s="68"/>
      <c r="BL26" s="68"/>
      <c r="BM26" s="68"/>
      <c r="BN26" s="68"/>
      <c r="BO26" s="68"/>
      <c r="BP26" s="68"/>
      <c r="BQ26" s="68"/>
    </row>
    <row r="27" spans="1:69" s="53" customFormat="1" ht="35.1" customHeight="1">
      <c r="A27" s="54"/>
      <c r="B27" s="54"/>
      <c r="C27" s="55" t="s">
        <v>81</v>
      </c>
      <c r="D27" s="56"/>
      <c r="E27" s="75"/>
      <c r="F27" s="57">
        <v>44130</v>
      </c>
      <c r="G27" s="56">
        <v>19</v>
      </c>
      <c r="H27" s="58" t="s">
        <v>83</v>
      </c>
      <c r="I27" s="64" t="s">
        <v>184</v>
      </c>
      <c r="J27" s="76"/>
      <c r="K27" s="76" t="s">
        <v>185</v>
      </c>
      <c r="L27" s="75" t="s">
        <v>186</v>
      </c>
      <c r="M27" s="21">
        <v>1</v>
      </c>
      <c r="N27" s="55" t="s">
        <v>88</v>
      </c>
      <c r="O27" s="55" t="str">
        <f>IF(H27="","",VLOOKUP(H27,'[1]Procedimientos Publicar'!$C$6:$E$85,3,FALSE))</f>
        <v>SECRETARIA GENERAL</v>
      </c>
      <c r="P27" s="67" t="s">
        <v>89</v>
      </c>
      <c r="Q27" s="60"/>
      <c r="R27" s="60"/>
      <c r="S27" s="60"/>
      <c r="T27" s="62">
        <v>1</v>
      </c>
      <c r="U27" s="56"/>
      <c r="V27" s="24">
        <v>44235</v>
      </c>
      <c r="W27" s="24">
        <v>44600</v>
      </c>
      <c r="X27" s="60"/>
      <c r="Y27" s="57">
        <v>44286</v>
      </c>
      <c r="Z27" s="69" t="s">
        <v>124</v>
      </c>
      <c r="AA27" s="70">
        <v>0.01</v>
      </c>
      <c r="AB27" s="71">
        <f t="shared" si="11"/>
        <v>0.01</v>
      </c>
      <c r="AC27" s="72">
        <f t="shared" si="10"/>
        <v>0.01</v>
      </c>
      <c r="AD27" s="27" t="str">
        <f t="shared" si="0"/>
        <v>ALERTA</v>
      </c>
      <c r="AE27" s="29" t="s">
        <v>125</v>
      </c>
      <c r="AF27" s="51"/>
      <c r="AG27" s="1" t="str">
        <f>IF(AC27=100%,IF(AC27&gt;0.01%,"CUMPLIDA","PENDIENTE"),IF(AC27&lt;0%,"INCUMPLIDA","PENDIENTE"))</f>
        <v>PENDIENTE</v>
      </c>
      <c r="AH27" s="37"/>
      <c r="AI27" s="29"/>
      <c r="AJ27" s="29"/>
      <c r="AK27" s="38" t="str">
        <f t="shared" si="1"/>
        <v/>
      </c>
      <c r="AL27" s="39" t="str">
        <f t="shared" si="2"/>
        <v/>
      </c>
      <c r="AM27" s="27" t="str">
        <f t="shared" si="3"/>
        <v/>
      </c>
      <c r="AN27" s="29"/>
      <c r="AO27" s="2"/>
      <c r="AP27" s="1" t="str">
        <f t="shared" si="12"/>
        <v>PENDIENTE</v>
      </c>
      <c r="AQ27" s="40"/>
      <c r="AR27" s="29"/>
      <c r="AS27" s="2"/>
      <c r="AT27" s="41" t="str">
        <f>(IF(AS27="","",IF(OR($M27=0,$M27="",AQ27=""),"",AS27/$M27)))</f>
        <v/>
      </c>
      <c r="AU27" s="42" t="str">
        <f>(IF(OR($T27="",AT27=""),"",IF(OR($T27=0,AT27=0),0,IF((AT27*100%)/$T27&gt;100%,100%,(AT27*100%)/$T27))))</f>
        <v/>
      </c>
      <c r="AV27" s="27" t="str">
        <f>IF(AS27="","",IF(AU27&lt;100%, IF(AU27&lt;75%, "ALERTA","EN TERMINO"), IF(AU27=100%, "OK", "EN TERMINO")))</f>
        <v/>
      </c>
      <c r="AW27" s="43"/>
      <c r="AX27" s="2"/>
      <c r="AY27" s="1" t="str">
        <f>IF(AU27=100%,IF(AU27&gt;75%,"CUMPLIDA","PENDIENTE"),IF(AU27&lt;75%,"INCUMPLIDA","PENDIENTE"))</f>
        <v>PENDIENTE</v>
      </c>
      <c r="AZ27" s="40"/>
      <c r="BA27" s="29"/>
      <c r="BB27" s="29"/>
      <c r="BC27" s="38" t="str">
        <f t="shared" si="4"/>
        <v/>
      </c>
      <c r="BD27" s="44" t="str">
        <f t="shared" si="5"/>
        <v/>
      </c>
      <c r="BE27" s="27" t="str">
        <f t="shared" si="6"/>
        <v/>
      </c>
      <c r="BF27" s="73"/>
      <c r="BG27" s="1" t="str">
        <f t="shared" si="7"/>
        <v>PENDIENTE</v>
      </c>
      <c r="BH27" s="2"/>
      <c r="BI27" s="2" t="str">
        <f t="shared" si="14"/>
        <v>ABIERTO</v>
      </c>
      <c r="BJ27" s="2" t="str">
        <f t="shared" si="9"/>
        <v>ABIERTO</v>
      </c>
      <c r="BK27" s="68"/>
      <c r="BL27" s="68"/>
      <c r="BM27" s="68"/>
      <c r="BN27" s="68"/>
      <c r="BO27" s="68"/>
      <c r="BP27" s="68"/>
      <c r="BQ27" s="68"/>
    </row>
    <row r="28" spans="1:69" s="53" customFormat="1" ht="35.1" customHeight="1">
      <c r="A28" s="54"/>
      <c r="B28" s="54"/>
      <c r="C28" s="55" t="s">
        <v>81</v>
      </c>
      <c r="D28" s="56"/>
      <c r="E28" s="75"/>
      <c r="F28" s="57">
        <v>44130</v>
      </c>
      <c r="G28" s="56">
        <v>20</v>
      </c>
      <c r="H28" s="58" t="s">
        <v>83</v>
      </c>
      <c r="I28" s="64" t="s">
        <v>187</v>
      </c>
      <c r="J28" s="76"/>
      <c r="K28" s="76"/>
      <c r="L28" s="75"/>
      <c r="M28" s="21">
        <v>1</v>
      </c>
      <c r="N28" s="55" t="s">
        <v>88</v>
      </c>
      <c r="O28" s="55" t="str">
        <f>IF(H28="","",VLOOKUP(H28,'[1]Procedimientos Publicar'!$C$6:$E$85,3,FALSE))</f>
        <v>SECRETARIA GENERAL</v>
      </c>
      <c r="P28" s="67" t="s">
        <v>89</v>
      </c>
      <c r="Q28" s="60"/>
      <c r="R28" s="60"/>
      <c r="S28" s="60"/>
      <c r="T28" s="62">
        <v>1</v>
      </c>
      <c r="U28" s="56"/>
      <c r="V28" s="24">
        <v>44235</v>
      </c>
      <c r="W28" s="24">
        <v>44600</v>
      </c>
      <c r="X28" s="60"/>
      <c r="Y28" s="57">
        <v>44286</v>
      </c>
      <c r="Z28" s="69" t="s">
        <v>124</v>
      </c>
      <c r="AA28" s="70">
        <v>0.01</v>
      </c>
      <c r="AB28" s="71">
        <f t="shared" si="11"/>
        <v>0.01</v>
      </c>
      <c r="AC28" s="72">
        <f t="shared" si="10"/>
        <v>0.01</v>
      </c>
      <c r="AD28" s="27" t="str">
        <f t="shared" si="0"/>
        <v>ALERTA</v>
      </c>
      <c r="AE28" s="29" t="s">
        <v>125</v>
      </c>
      <c r="AF28" s="51"/>
      <c r="AG28" s="1" t="str">
        <f>IF(AC28=100%,IF(AC28&gt;0.01%,"CUMPLIDA","PENDIENTE"),IF(AC28&lt;0%,"INCUMPLIDA","PENDIENTE"))</f>
        <v>PENDIENTE</v>
      </c>
      <c r="AH28" s="47"/>
      <c r="AI28" s="47"/>
      <c r="AJ28" s="47"/>
      <c r="AK28" s="38" t="str">
        <f t="shared" si="1"/>
        <v/>
      </c>
      <c r="AL28" s="39" t="str">
        <f t="shared" si="2"/>
        <v/>
      </c>
      <c r="AM28" s="27" t="str">
        <f t="shared" si="3"/>
        <v/>
      </c>
      <c r="AN28" s="47"/>
      <c r="AO28" s="47"/>
      <c r="AP28" s="1" t="str">
        <f t="shared" si="12"/>
        <v>PENDIENTE</v>
      </c>
      <c r="AQ28" s="40"/>
      <c r="AR28" s="48"/>
      <c r="AS28" s="47"/>
      <c r="AT28" s="47"/>
      <c r="AU28" s="47"/>
      <c r="AV28" s="47"/>
      <c r="AW28" s="49"/>
      <c r="AX28" s="47"/>
      <c r="AY28" s="47"/>
      <c r="AZ28" s="40"/>
      <c r="BA28" s="29"/>
      <c r="BB28" s="47"/>
      <c r="BC28" s="38" t="str">
        <f t="shared" si="4"/>
        <v/>
      </c>
      <c r="BD28" s="44" t="str">
        <f t="shared" si="5"/>
        <v/>
      </c>
      <c r="BE28" s="27" t="str">
        <f t="shared" si="6"/>
        <v/>
      </c>
      <c r="BF28" s="29"/>
      <c r="BG28" s="1" t="str">
        <f t="shared" si="7"/>
        <v>PENDIENTE</v>
      </c>
      <c r="BH28" s="2"/>
      <c r="BI28" s="2" t="str">
        <f t="shared" si="14"/>
        <v>ABIERTO</v>
      </c>
      <c r="BJ28" s="2" t="str">
        <f t="shared" si="9"/>
        <v>ABIERTO</v>
      </c>
      <c r="BK28" s="68"/>
      <c r="BL28" s="68"/>
      <c r="BM28" s="68"/>
      <c r="BN28" s="68"/>
      <c r="BO28" s="68"/>
      <c r="BP28" s="68"/>
      <c r="BQ28" s="68"/>
    </row>
    <row r="29" spans="1:69" s="53" customFormat="1" ht="35.1" customHeight="1">
      <c r="A29" s="54"/>
      <c r="B29" s="54"/>
      <c r="C29" s="55" t="s">
        <v>81</v>
      </c>
      <c r="D29" s="56"/>
      <c r="E29" s="75"/>
      <c r="F29" s="57">
        <v>44130</v>
      </c>
      <c r="G29" s="56">
        <v>21</v>
      </c>
      <c r="H29" s="58" t="s">
        <v>83</v>
      </c>
      <c r="I29" s="64" t="s">
        <v>188</v>
      </c>
      <c r="J29" s="55" t="s">
        <v>189</v>
      </c>
      <c r="K29" s="55" t="s">
        <v>190</v>
      </c>
      <c r="L29" s="55" t="s">
        <v>191</v>
      </c>
      <c r="M29" s="21">
        <v>1</v>
      </c>
      <c r="N29" s="55" t="s">
        <v>88</v>
      </c>
      <c r="O29" s="55" t="str">
        <f>IF(H29="","",VLOOKUP(H29,'[1]Procedimientos Publicar'!$C$6:$E$85,3,FALSE))</f>
        <v>SECRETARIA GENERAL</v>
      </c>
      <c r="P29" s="67" t="s">
        <v>89</v>
      </c>
      <c r="Q29" s="60"/>
      <c r="R29" s="60"/>
      <c r="S29" s="60"/>
      <c r="T29" s="62">
        <v>1</v>
      </c>
      <c r="U29" s="56"/>
      <c r="V29" s="24">
        <v>44235</v>
      </c>
      <c r="W29" s="24">
        <v>44600</v>
      </c>
      <c r="X29" s="60"/>
      <c r="Y29" s="57">
        <v>44286</v>
      </c>
      <c r="Z29" s="69" t="s">
        <v>192</v>
      </c>
      <c r="AA29" s="70">
        <v>0.25</v>
      </c>
      <c r="AB29" s="71">
        <f t="shared" si="11"/>
        <v>0.25</v>
      </c>
      <c r="AC29" s="72">
        <f t="shared" si="10"/>
        <v>0.25</v>
      </c>
      <c r="AD29" s="27" t="str">
        <f t="shared" si="0"/>
        <v>EN TERMINO</v>
      </c>
      <c r="AE29" s="28" t="s">
        <v>110</v>
      </c>
      <c r="AF29" s="51"/>
      <c r="AG29" s="1" t="str">
        <f>IF(AC29=100%,IF(AC29&gt;25%,"CUMPLIDA","PENDIENTE"),IF(AC29&lt;25%,"INCUMPLIDA","PENDIENTE"))</f>
        <v>PENDIENTE</v>
      </c>
      <c r="AH29" s="47"/>
      <c r="AI29" s="47"/>
      <c r="AJ29" s="47"/>
      <c r="AK29" s="38" t="str">
        <f t="shared" si="1"/>
        <v/>
      </c>
      <c r="AL29" s="39" t="str">
        <f t="shared" si="2"/>
        <v/>
      </c>
      <c r="AM29" s="27" t="str">
        <f t="shared" si="3"/>
        <v/>
      </c>
      <c r="AN29" s="47"/>
      <c r="AO29" s="47"/>
      <c r="AP29" s="1" t="str">
        <f t="shared" si="12"/>
        <v>PENDIENTE</v>
      </c>
      <c r="AQ29" s="40"/>
      <c r="AR29" s="48"/>
      <c r="AS29" s="47"/>
      <c r="AT29" s="47"/>
      <c r="AU29" s="47"/>
      <c r="AV29" s="47"/>
      <c r="AW29" s="49"/>
      <c r="AX29" s="47"/>
      <c r="AY29" s="47"/>
      <c r="AZ29" s="40"/>
      <c r="BA29" s="29"/>
      <c r="BB29" s="47"/>
      <c r="BC29" s="38" t="str">
        <f t="shared" si="4"/>
        <v/>
      </c>
      <c r="BD29" s="44" t="str">
        <f t="shared" si="5"/>
        <v/>
      </c>
      <c r="BE29" s="27" t="str">
        <f t="shared" si="6"/>
        <v/>
      </c>
      <c r="BF29" s="29"/>
      <c r="BG29" s="1" t="str">
        <f t="shared" si="7"/>
        <v>PENDIENTE</v>
      </c>
      <c r="BH29" s="2"/>
      <c r="BI29" s="2" t="str">
        <f t="shared" si="14"/>
        <v>ABIERTO</v>
      </c>
      <c r="BJ29" s="2" t="str">
        <f t="shared" si="9"/>
        <v>ABIERTO</v>
      </c>
      <c r="BK29" s="68"/>
      <c r="BL29" s="68"/>
      <c r="BM29" s="68"/>
      <c r="BN29" s="68"/>
      <c r="BO29" s="68"/>
      <c r="BP29" s="68"/>
      <c r="BQ29" s="68"/>
    </row>
    <row r="30" spans="1:69" s="53" customFormat="1" ht="35.1" customHeight="1">
      <c r="A30" s="54"/>
      <c r="B30" s="54"/>
      <c r="C30" s="55" t="s">
        <v>81</v>
      </c>
      <c r="D30" s="56"/>
      <c r="E30" s="75"/>
      <c r="F30" s="57">
        <v>44130</v>
      </c>
      <c r="G30" s="56">
        <v>22</v>
      </c>
      <c r="H30" s="58" t="s">
        <v>83</v>
      </c>
      <c r="I30" s="64" t="s">
        <v>193</v>
      </c>
      <c r="J30" s="55" t="s">
        <v>194</v>
      </c>
      <c r="K30" s="55" t="s">
        <v>195</v>
      </c>
      <c r="L30" s="66" t="s">
        <v>196</v>
      </c>
      <c r="M30" s="21">
        <v>1</v>
      </c>
      <c r="N30" s="55" t="s">
        <v>88</v>
      </c>
      <c r="O30" s="55" t="str">
        <f>IF(H30="","",VLOOKUP(H30,'[1]Procedimientos Publicar'!$C$6:$E$85,3,FALSE))</f>
        <v>SECRETARIA GENERAL</v>
      </c>
      <c r="P30" s="67" t="s">
        <v>89</v>
      </c>
      <c r="Q30" s="60"/>
      <c r="R30" s="60"/>
      <c r="S30" s="60"/>
      <c r="T30" s="62">
        <v>1</v>
      </c>
      <c r="U30" s="56"/>
      <c r="V30" s="24">
        <v>44235</v>
      </c>
      <c r="W30" s="24">
        <v>44600</v>
      </c>
      <c r="X30" s="60"/>
      <c r="Y30" s="57">
        <v>44286</v>
      </c>
      <c r="Z30" s="69" t="s">
        <v>124</v>
      </c>
      <c r="AA30" s="70">
        <v>0.01</v>
      </c>
      <c r="AB30" s="71">
        <f t="shared" si="11"/>
        <v>0.01</v>
      </c>
      <c r="AC30" s="72">
        <f t="shared" si="10"/>
        <v>0.01</v>
      </c>
      <c r="AD30" s="27" t="str">
        <f t="shared" si="0"/>
        <v>ALERTA</v>
      </c>
      <c r="AE30" s="29" t="s">
        <v>125</v>
      </c>
      <c r="AF30" s="51"/>
      <c r="AG30" s="1" t="str">
        <f>IF(AC30=100%,IF(AC30&gt;0.01%,"CUMPLIDA","PENDIENTE"),IF(AC30&lt;0%,"INCUMPLIDA","PENDIENTE"))</f>
        <v>PENDIENTE</v>
      </c>
      <c r="AH30" s="47"/>
      <c r="AI30" s="47"/>
      <c r="AJ30" s="47"/>
      <c r="AK30" s="38" t="str">
        <f t="shared" si="1"/>
        <v/>
      </c>
      <c r="AL30" s="39" t="str">
        <f t="shared" si="2"/>
        <v/>
      </c>
      <c r="AM30" s="27" t="str">
        <f t="shared" si="3"/>
        <v/>
      </c>
      <c r="AN30" s="47"/>
      <c r="AO30" s="47"/>
      <c r="AP30" s="1" t="str">
        <f t="shared" si="12"/>
        <v>PENDIENTE</v>
      </c>
      <c r="AQ30" s="40"/>
      <c r="AR30" s="48"/>
      <c r="AS30" s="47"/>
      <c r="AT30" s="47"/>
      <c r="AU30" s="47"/>
      <c r="AV30" s="47"/>
      <c r="AW30" s="49"/>
      <c r="AX30" s="47"/>
      <c r="AY30" s="47"/>
      <c r="AZ30" s="40"/>
      <c r="BA30" s="29"/>
      <c r="BB30" s="47"/>
      <c r="BC30" s="38" t="str">
        <f t="shared" si="4"/>
        <v/>
      </c>
      <c r="BD30" s="44" t="str">
        <f t="shared" si="5"/>
        <v/>
      </c>
      <c r="BE30" s="27" t="str">
        <f t="shared" si="6"/>
        <v/>
      </c>
      <c r="BF30" s="29"/>
      <c r="BG30" s="1" t="str">
        <f t="shared" si="7"/>
        <v>PENDIENTE</v>
      </c>
      <c r="BH30" s="2"/>
      <c r="BI30" s="2" t="str">
        <f t="shared" si="14"/>
        <v>ABIERTO</v>
      </c>
      <c r="BJ30" s="2" t="str">
        <f t="shared" si="9"/>
        <v>ABIERTO</v>
      </c>
      <c r="BK30" s="68"/>
      <c r="BL30" s="68"/>
      <c r="BM30" s="68"/>
      <c r="BN30" s="68"/>
      <c r="BO30" s="68"/>
      <c r="BP30" s="68"/>
      <c r="BQ30" s="68"/>
    </row>
  </sheetData>
  <autoFilter ref="A3:BL3" xr:uid="{00000000-0009-0000-0000-000000000000}"/>
  <mergeCells count="76">
    <mergeCell ref="AB2:AB3"/>
    <mergeCell ref="AC2:AC3"/>
    <mergeCell ref="J1:W1"/>
    <mergeCell ref="Y1:AG1"/>
    <mergeCell ref="E5:E8"/>
    <mergeCell ref="F2:F3"/>
    <mergeCell ref="G2:G3"/>
    <mergeCell ref="H2:H3"/>
    <mergeCell ref="I2:I3"/>
    <mergeCell ref="A1:I1"/>
    <mergeCell ref="A2:A3"/>
    <mergeCell ref="B2:B3"/>
    <mergeCell ref="C2:C3"/>
    <mergeCell ref="D2:D3"/>
    <mergeCell ref="E2:E3"/>
    <mergeCell ref="V2:V3"/>
    <mergeCell ref="W2:W3"/>
    <mergeCell ref="Y2:Y3"/>
    <mergeCell ref="Z2:Z3"/>
    <mergeCell ref="AA2:AA3"/>
    <mergeCell ref="AK2:AK3"/>
    <mergeCell ref="AL2:AL3"/>
    <mergeCell ref="AM2:AM3"/>
    <mergeCell ref="AN2:AN3"/>
    <mergeCell ref="AO2:AO3"/>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Z2:AZ3"/>
    <mergeCell ref="AE2:AE3"/>
    <mergeCell ref="AF2:AF3"/>
    <mergeCell ref="J2:J3"/>
    <mergeCell ref="K2:M2"/>
    <mergeCell ref="N2:N3"/>
    <mergeCell ref="O2:O3"/>
    <mergeCell ref="P2:P3"/>
    <mergeCell ref="Q2:Q3"/>
    <mergeCell ref="AD2:AD3"/>
    <mergeCell ref="R2:R3"/>
    <mergeCell ref="S2:S3"/>
    <mergeCell ref="T2:T3"/>
    <mergeCell ref="U2:U3"/>
    <mergeCell ref="AI2:AI3"/>
    <mergeCell ref="AJ2:AJ3"/>
    <mergeCell ref="BC2:BC3"/>
    <mergeCell ref="BB2:BB3"/>
    <mergeCell ref="BA2:BA3"/>
    <mergeCell ref="BL2:BL4"/>
    <mergeCell ref="BH2:BH3"/>
    <mergeCell ref="BI2:BI3"/>
    <mergeCell ref="BJ2:BJ3"/>
    <mergeCell ref="BK2:BK3"/>
    <mergeCell ref="E9:E30"/>
    <mergeCell ref="J25:J28"/>
    <mergeCell ref="K25:K26"/>
    <mergeCell ref="K27:K28"/>
    <mergeCell ref="L25:L26"/>
    <mergeCell ref="L27:L28"/>
    <mergeCell ref="BF5:BF8"/>
    <mergeCell ref="BF9:BF12"/>
    <mergeCell ref="BF14:BF17"/>
    <mergeCell ref="BF19:BF22"/>
    <mergeCell ref="BF24:BF27"/>
  </mergeCells>
  <conditionalFormatting sqref="BE5:BE30 AM5:AM30 AD5:AD30">
    <cfRule type="containsText" dxfId="18" priority="379" stopIfTrue="1" operator="containsText" text="EN TERMINO">
      <formula>NOT(ISERROR(SEARCH("EN TERMINO",AD5)))</formula>
    </cfRule>
    <cfRule type="containsText" priority="380" operator="containsText" text="AMARILLO">
      <formula>NOT(ISERROR(SEARCH("AMARILLO",AD5)))</formula>
    </cfRule>
    <cfRule type="containsText" dxfId="17" priority="381" stopIfTrue="1" operator="containsText" text="ALERTA">
      <formula>NOT(ISERROR(SEARCH("ALERTA",AD5)))</formula>
    </cfRule>
    <cfRule type="containsText" dxfId="16" priority="382" stopIfTrue="1" operator="containsText" text="OK">
      <formula>NOT(ISERROR(SEARCH("OK",AD5)))</formula>
    </cfRule>
  </conditionalFormatting>
  <conditionalFormatting sqref="BG5:BG30 AP5:AP30 AG5:AG30">
    <cfRule type="containsText" dxfId="15" priority="119" stopIfTrue="1" operator="containsText" text="CUMPLIDA">
      <formula>NOT(ISERROR(SEARCH("CUMPLIDA",AG5)))</formula>
    </cfRule>
  </conditionalFormatting>
  <conditionalFormatting sqref="BG5:BG30 AP5:AP30 AG5:AG30">
    <cfRule type="containsText" dxfId="14" priority="118" stopIfTrue="1" operator="containsText" text="INCUMPLIDA">
      <formula>NOT(ISERROR(SEARCH("INCUMPLIDA",AG5)))</formula>
    </cfRule>
  </conditionalFormatting>
  <conditionalFormatting sqref="BG5:BG30 AP5:AP30 AG5:AG30">
    <cfRule type="containsText" dxfId="13" priority="117" stopIfTrue="1" operator="containsText" text="PENDIENTE">
      <formula>NOT(ISERROR(SEARCH("PENDIENTE",AG5)))</formula>
    </cfRule>
  </conditionalFormatting>
  <conditionalFormatting sqref="BI5:BJ30">
    <cfRule type="containsText" dxfId="12" priority="88" operator="containsText" text="cerrada">
      <formula>NOT(ISERROR(SEARCH("cerrada",BI5)))</formula>
    </cfRule>
    <cfRule type="containsText" dxfId="11" priority="89" operator="containsText" text="cerrado">
      <formula>NOT(ISERROR(SEARCH("cerrado",BI5)))</formula>
    </cfRule>
    <cfRule type="containsText" dxfId="10" priority="90" operator="containsText" text="Abierto">
      <formula>NOT(ISERROR(SEARCH("Abierto",BI5)))</formula>
    </cfRule>
  </conditionalFormatting>
  <conditionalFormatting sqref="AV5:AV12 AV14:AV17 AV19:AV22 AV24:AV27">
    <cfRule type="containsText" dxfId="9" priority="82" stopIfTrue="1" operator="containsText" text="EN TERMINO">
      <formula>NOT(ISERROR(SEARCH("EN TERMINO",AV5)))</formula>
    </cfRule>
    <cfRule type="containsText" priority="83" operator="containsText" text="AMARILLO">
      <formula>NOT(ISERROR(SEARCH("AMARILLO",AV5)))</formula>
    </cfRule>
    <cfRule type="containsText" dxfId="8" priority="84" stopIfTrue="1" operator="containsText" text="ALERTA">
      <formula>NOT(ISERROR(SEARCH("ALERTA",AV5)))</formula>
    </cfRule>
    <cfRule type="containsText" dxfId="7" priority="85" stopIfTrue="1" operator="containsText" text="OK">
      <formula>NOT(ISERROR(SEARCH("OK",AV5)))</formula>
    </cfRule>
  </conditionalFormatting>
  <conditionalFormatting sqref="AY5:AY12 AY14:AY17 AY19:AY22 AY24:AY27">
    <cfRule type="containsText" dxfId="6" priority="81" stopIfTrue="1" operator="containsText" text="CUMPLIDA">
      <formula>NOT(ISERROR(SEARCH("CUMPLIDA",AY5)))</formula>
    </cfRule>
  </conditionalFormatting>
  <conditionalFormatting sqref="AY5:AY12 AY14:AY17 AY19:AY22 AY24:AY27">
    <cfRule type="containsText" dxfId="5" priority="80" stopIfTrue="1" operator="containsText" text="INCUMPLIDA">
      <formula>NOT(ISERROR(SEARCH("INCUMPLIDA",AY5)))</formula>
    </cfRule>
  </conditionalFormatting>
  <conditionalFormatting sqref="AY5:AY12 AY14:AY17 AY19:AY22 AY24:AY27">
    <cfRule type="containsText" dxfId="4" priority="79" stopIfTrue="1" operator="containsText" text="PENDIENTE">
      <formula>NOT(ISERROR(SEARCH("PENDIENTE",AY5)))</formula>
    </cfRule>
  </conditionalFormatting>
  <conditionalFormatting sqref="AG5:AG17 AG19:AG22 AG24:AG28">
    <cfRule type="containsText" dxfId="3" priority="78" operator="containsText" text="PENDIENTE">
      <formula>NOT(ISERROR(SEARCH("PENDIENTE",AG5)))</formula>
    </cfRule>
  </conditionalFormatting>
  <conditionalFormatting sqref="AV5:AV12 AV14:AV17 AV19:AV22 AV24:AV27">
    <cfRule type="dataBar" priority="86">
      <dataBar>
        <cfvo type="min"/>
        <cfvo type="max"/>
        <color rgb="FF638EC6"/>
      </dataBar>
    </cfRule>
  </conditionalFormatting>
  <conditionalFormatting sqref="AG18">
    <cfRule type="containsText" dxfId="2" priority="74" operator="containsText" text="PENDIENTE">
      <formula>NOT(ISERROR(SEARCH("PENDIENTE",AG18)))</formula>
    </cfRule>
  </conditionalFormatting>
  <conditionalFormatting sqref="AG23">
    <cfRule type="containsText" dxfId="1" priority="73" operator="containsText" text="PENDIENTE">
      <formula>NOT(ISERROR(SEARCH("PENDIENTE",AG23)))</formula>
    </cfRule>
  </conditionalFormatting>
  <conditionalFormatting sqref="AG30">
    <cfRule type="containsText" dxfId="0" priority="72" operator="containsText" text="PENDIENTE">
      <formula>NOT(ISERROR(SEARCH("PENDIENTE",AG30)))</formula>
    </cfRule>
  </conditionalFormatting>
  <conditionalFormatting sqref="BE5:BE30">
    <cfRule type="dataBar" priority="504">
      <dataBar>
        <cfvo type="min"/>
        <cfvo type="max"/>
        <color rgb="FF638EC6"/>
      </dataBar>
    </cfRule>
  </conditionalFormatting>
  <dataValidations count="10">
    <dataValidation type="list" allowBlank="1" showInputMessage="1" showErrorMessage="1" sqref="P5:P30"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8 N9:N30" xr:uid="{00000000-0002-0000-0000-000001000000}">
      <formula1>"Correctiva, Preventiva, Acción de mejora"</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V5 V8"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W8 X5 V6:V7"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M8 M9:M30" xr:uid="{00000000-0002-0000-0000-000004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5:I8"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8" xr:uid="{00000000-0002-0000-0000-000006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5:K8 S5:S8" xr:uid="{00000000-0002-0000-0000-000007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7:J8 J5"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6" xr:uid="{00000000-0002-0000-0000-000009000000}">
      <formula1>0</formula1>
      <formula2>390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2022-06-17T17:20:53Z</dcterms:modified>
  <cp:category/>
  <cp:contentStatus/>
</cp:coreProperties>
</file>