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ARCHIVOS 2020\Seguimiento Planes de Mejoramiento\Planes Internos\Consolidado\Corte Marzo 31 de 2020\"/>
    </mc:Choice>
  </mc:AlternateContent>
  <xr:revisionPtr revIDLastSave="0" documentId="13_ncr:1_{C94B5504-6944-4DA5-9201-063A6FD6DC48}" xr6:coauthVersionLast="47" xr6:coauthVersionMax="47" xr10:uidLastSave="{00000000-0000-0000-0000-000000000000}"/>
  <bookViews>
    <workbookView xWindow="-120" yWindow="-120" windowWidth="20730" windowHeight="11160" tabRatio="437" firstSheet="9" activeTab="11" xr2:uid="{00000000-000D-0000-FFFF-FFFF00000000}"/>
  </bookViews>
  <sheets>
    <sheet name="CONSOLIDADO PLANESM" sheetId="3" r:id="rId1"/>
    <sheet name="RESUMEN" sheetId="27" r:id="rId2"/>
    <sheet name="S.GENERAL" sheetId="17" r:id="rId3"/>
    <sheet name="U. BS Y SS" sheetId="18" r:id="rId4"/>
    <sheet name="U.THUMANO" sheetId="19" r:id="rId5"/>
    <sheet name="SISTEMAS" sheetId="20" r:id="rId6"/>
    <sheet name="U.FINANYCONT" sheetId="21" r:id="rId7"/>
    <sheet name="U.APUESTAS" sheetId="22" r:id="rId8"/>
    <sheet name="PLANEACIÓN" sheetId="23" r:id="rId9"/>
    <sheet name="A.CLIENTEYCOMU." sheetId="24" r:id="rId10"/>
    <sheet name="U.LOTERIAS" sheetId="26" r:id="rId11"/>
    <sheet name="SIPLAFT" sheetId="25" r:id="rId12"/>
    <sheet name="CONSOLIDADOPMA.CALIDAD" sheetId="16" r:id="rId13"/>
  </sheets>
  <externalReferences>
    <externalReference r:id="rId14"/>
    <externalReference r:id="rId15"/>
  </externalReferences>
  <definedNames>
    <definedName name="_xlnm._FilterDatabase" localSheetId="9" hidden="1">'A.CLIENTEYCOMU.'!$A$3:$CX$189</definedName>
    <definedName name="_xlnm._FilterDatabase" localSheetId="0" hidden="1">'CONSOLIDADO PLANESM'!$A$3:$CX$194</definedName>
    <definedName name="_xlnm._FilterDatabase" localSheetId="12" hidden="1">'CONSOLIDADOPMA.CALIDAD'!$A$3:$CX$12</definedName>
    <definedName name="_xlnm._FilterDatabase" localSheetId="8" hidden="1">PLANEACIÓN!$A$3:$CX$191</definedName>
    <definedName name="_xlnm._FilterDatabase" localSheetId="2" hidden="1">S.GENERAL!$A$3:$CX$191</definedName>
    <definedName name="_xlnm._FilterDatabase" localSheetId="11" hidden="1">SIPLAFT!$A$3:$CX$191</definedName>
    <definedName name="_xlnm._FilterDatabase" localSheetId="5" hidden="1">SISTEMAS!$A$3:$CX$191</definedName>
    <definedName name="_xlnm._FilterDatabase" localSheetId="3" hidden="1">'U. BS Y SS'!$A$3:$CX$191</definedName>
    <definedName name="_xlnm._FilterDatabase" localSheetId="7" hidden="1">U.APUESTAS!$A$3:$CX$191</definedName>
    <definedName name="_xlnm._FilterDatabase" localSheetId="6" hidden="1">U.FINANYCONT!$A$3:$CX$191</definedName>
    <definedName name="_xlnm._FilterDatabase" localSheetId="10" hidden="1">U.LOTERIAS!$A$3:$CX$191</definedName>
    <definedName name="_xlnm._FilterDatabase" localSheetId="4" hidden="1">U.THUMANO!$A$3:$CX$191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1" i="18" l="1"/>
  <c r="O31" i="18"/>
  <c r="BI30" i="18"/>
  <c r="O30" i="18"/>
  <c r="BI29" i="18"/>
  <c r="O29" i="18"/>
  <c r="BI46" i="3"/>
  <c r="BI48" i="3"/>
  <c r="O48" i="3"/>
  <c r="BI47" i="3"/>
  <c r="O47" i="3"/>
  <c r="O46" i="3"/>
  <c r="J36" i="27" l="1"/>
  <c r="I36" i="27"/>
  <c r="H36" i="27"/>
  <c r="G36" i="27"/>
  <c r="K33" i="27" l="1"/>
  <c r="J33" i="27"/>
  <c r="D33" i="27" l="1"/>
  <c r="J34" i="27" s="1"/>
  <c r="K34" i="27" l="1"/>
  <c r="O33" i="21"/>
  <c r="I33" i="27" l="1"/>
  <c r="I34" i="27" s="1"/>
  <c r="H33" i="27"/>
  <c r="E33" i="27"/>
  <c r="G33" i="27" s="1"/>
  <c r="G34" i="27" s="1"/>
  <c r="BI9" i="26"/>
  <c r="BI162" i="3"/>
  <c r="BI6" i="24"/>
  <c r="BI7" i="24"/>
  <c r="BI8" i="24"/>
  <c r="BI9" i="24"/>
  <c r="BI10" i="24"/>
  <c r="BI11" i="24"/>
  <c r="BI12" i="24"/>
  <c r="BI13" i="24"/>
  <c r="BI5" i="24"/>
  <c r="BI6" i="23"/>
  <c r="BI7" i="23"/>
  <c r="BI8" i="23"/>
  <c r="BI9" i="23"/>
  <c r="BI10" i="23"/>
  <c r="BI11" i="23"/>
  <c r="BI12" i="23"/>
  <c r="BI13" i="23"/>
  <c r="BI14" i="23"/>
  <c r="BI15" i="23"/>
  <c r="BI5" i="23"/>
  <c r="BI10" i="21"/>
  <c r="BI11" i="21"/>
  <c r="BI14" i="21"/>
  <c r="BI16" i="21"/>
  <c r="BI33" i="21"/>
  <c r="BI45" i="21"/>
  <c r="BI46" i="21"/>
  <c r="BI47" i="21"/>
  <c r="BI48" i="21"/>
  <c r="BI49" i="21"/>
  <c r="BI6" i="20"/>
  <c r="BI16" i="20"/>
  <c r="BI17" i="20"/>
  <c r="BI5" i="20"/>
  <c r="BI12" i="18"/>
  <c r="BI13" i="18"/>
  <c r="BI16" i="18"/>
  <c r="BI17" i="18"/>
  <c r="BI18" i="18"/>
  <c r="BI19" i="18"/>
  <c r="BI20" i="18"/>
  <c r="BI21" i="18"/>
  <c r="BI25" i="18"/>
  <c r="BI26" i="18"/>
  <c r="BI27" i="18"/>
  <c r="BI28" i="18"/>
  <c r="H34" i="27" l="1"/>
  <c r="M33" i="27"/>
  <c r="AA12" i="25"/>
  <c r="AB12" i="25" s="1"/>
  <c r="BG12" i="25" s="1"/>
  <c r="O12" i="25"/>
  <c r="AC11" i="25"/>
  <c r="AA11" i="25"/>
  <c r="AB11" i="25" s="1"/>
  <c r="O11" i="25"/>
  <c r="AC10" i="25"/>
  <c r="AA10" i="25"/>
  <c r="AB10" i="25" s="1"/>
  <c r="BG10" i="25" s="1"/>
  <c r="O10" i="25"/>
  <c r="AC9" i="25"/>
  <c r="AA9" i="25"/>
  <c r="AB9" i="25" s="1"/>
  <c r="O9" i="25"/>
  <c r="AC8" i="25"/>
  <c r="AA8" i="25"/>
  <c r="AB8" i="25" s="1"/>
  <c r="BG8" i="25" s="1"/>
  <c r="O8" i="25"/>
  <c r="AC7" i="25"/>
  <c r="AA7" i="25"/>
  <c r="AB7" i="25" s="1"/>
  <c r="O7" i="25"/>
  <c r="AC6" i="25"/>
  <c r="AB6" i="25"/>
  <c r="BG6" i="25" s="1"/>
  <c r="AA6" i="25"/>
  <c r="O6" i="25"/>
  <c r="AC5" i="25"/>
  <c r="AA5" i="25"/>
  <c r="AB5" i="25" s="1"/>
  <c r="O5" i="25"/>
  <c r="AA38" i="26"/>
  <c r="AB38" i="26" s="1"/>
  <c r="AC38" i="26" s="1"/>
  <c r="AA37" i="26"/>
  <c r="AA41" i="26"/>
  <c r="AB41" i="26" s="1"/>
  <c r="O41" i="26"/>
  <c r="AC40" i="26"/>
  <c r="AA40" i="26"/>
  <c r="AB40" i="26" s="1"/>
  <c r="O40" i="26"/>
  <c r="AA39" i="26"/>
  <c r="AB39" i="26" s="1"/>
  <c r="O39" i="26"/>
  <c r="O38" i="26"/>
  <c r="AB37" i="26"/>
  <c r="O37" i="26"/>
  <c r="AC36" i="26"/>
  <c r="AA36" i="26"/>
  <c r="AB36" i="26" s="1"/>
  <c r="O36" i="26"/>
  <c r="J36" i="26"/>
  <c r="AB35" i="26"/>
  <c r="AA35" i="26"/>
  <c r="O35" i="26"/>
  <c r="L35" i="26"/>
  <c r="BG34" i="26"/>
  <c r="AA34" i="26"/>
  <c r="AB34" i="26" s="1"/>
  <c r="O34" i="26"/>
  <c r="AA33" i="26"/>
  <c r="AB33" i="26" s="1"/>
  <c r="O33" i="26"/>
  <c r="AA32" i="26"/>
  <c r="AB32" i="26" s="1"/>
  <c r="O32" i="26"/>
  <c r="AA31" i="26"/>
  <c r="AB31" i="26" s="1"/>
  <c r="O31" i="26"/>
  <c r="AA30" i="26"/>
  <c r="AB30" i="26" s="1"/>
  <c r="BG30" i="26" s="1"/>
  <c r="O30" i="26"/>
  <c r="AF29" i="26"/>
  <c r="BI29" i="26" s="1"/>
  <c r="AA29" i="26"/>
  <c r="AB29" i="26" s="1"/>
  <c r="BG29" i="26" s="1"/>
  <c r="O29" i="26"/>
  <c r="AB28" i="26"/>
  <c r="AA28" i="26"/>
  <c r="O28" i="26"/>
  <c r="L28" i="26"/>
  <c r="K28" i="26"/>
  <c r="AA27" i="26"/>
  <c r="AB27" i="26" s="1"/>
  <c r="O27" i="26"/>
  <c r="AA26" i="26"/>
  <c r="AB26" i="26" s="1"/>
  <c r="BG26" i="26" s="1"/>
  <c r="O26" i="26"/>
  <c r="AA25" i="26"/>
  <c r="AB25" i="26" s="1"/>
  <c r="O25" i="26"/>
  <c r="AA24" i="26"/>
  <c r="AB24" i="26" s="1"/>
  <c r="BG24" i="26" s="1"/>
  <c r="O24" i="26"/>
  <c r="AA23" i="26"/>
  <c r="AB23" i="26" s="1"/>
  <c r="O23" i="26"/>
  <c r="AA22" i="26"/>
  <c r="AB22" i="26" s="1"/>
  <c r="BG22" i="26" s="1"/>
  <c r="O22" i="26"/>
  <c r="AA21" i="26"/>
  <c r="AB21" i="26" s="1"/>
  <c r="O21" i="26"/>
  <c r="AA20" i="26"/>
  <c r="AB20" i="26" s="1"/>
  <c r="BG20" i="26" s="1"/>
  <c r="O20" i="26"/>
  <c r="AA19" i="26"/>
  <c r="AB19" i="26" s="1"/>
  <c r="O19" i="26"/>
  <c r="AA18" i="26"/>
  <c r="AB18" i="26" s="1"/>
  <c r="BG18" i="26" s="1"/>
  <c r="O18" i="26"/>
  <c r="AA17" i="26"/>
  <c r="AB17" i="26" s="1"/>
  <c r="O17" i="26"/>
  <c r="L17" i="26"/>
  <c r="L18" i="26" s="1"/>
  <c r="AA16" i="26"/>
  <c r="AB16" i="26" s="1"/>
  <c r="O16" i="26"/>
  <c r="L16" i="26"/>
  <c r="AA15" i="26"/>
  <c r="AB15" i="26" s="1"/>
  <c r="AC15" i="26" s="1"/>
  <c r="O15" i="26"/>
  <c r="AA14" i="26"/>
  <c r="AB14" i="26" s="1"/>
  <c r="AC14" i="26" s="1"/>
  <c r="O14" i="26"/>
  <c r="BG13" i="26"/>
  <c r="AA13" i="26"/>
  <c r="AB13" i="26" s="1"/>
  <c r="AC13" i="26" s="1"/>
  <c r="O13" i="26"/>
  <c r="AB12" i="26"/>
  <c r="AC12" i="26" s="1"/>
  <c r="AA12" i="26"/>
  <c r="O12" i="26"/>
  <c r="BG11" i="26"/>
  <c r="AA11" i="26"/>
  <c r="AB11" i="26" s="1"/>
  <c r="AC11" i="26" s="1"/>
  <c r="O11" i="26"/>
  <c r="AA10" i="26"/>
  <c r="AB10" i="26" s="1"/>
  <c r="AC10" i="26" s="1"/>
  <c r="O10" i="26"/>
  <c r="BG9" i="26"/>
  <c r="AC9" i="26"/>
  <c r="AA9" i="26"/>
  <c r="AB9" i="26" s="1"/>
  <c r="O9" i="26"/>
  <c r="AA8" i="26"/>
  <c r="AB8" i="26" s="1"/>
  <c r="O8" i="26"/>
  <c r="AA7" i="26"/>
  <c r="AB7" i="26" s="1"/>
  <c r="AC7" i="26" s="1"/>
  <c r="O7" i="26"/>
  <c r="AB6" i="26"/>
  <c r="AA6" i="26"/>
  <c r="O6" i="26"/>
  <c r="AA5" i="26"/>
  <c r="AB5" i="26" s="1"/>
  <c r="AC5" i="26" s="1"/>
  <c r="O5" i="26"/>
  <c r="L188" i="3"/>
  <c r="L181" i="3"/>
  <c r="K181" i="3"/>
  <c r="J189" i="3"/>
  <c r="AA172" i="3"/>
  <c r="AB172" i="3" s="1"/>
  <c r="AA171" i="3"/>
  <c r="L169" i="3"/>
  <c r="L170" i="3" s="1"/>
  <c r="L171" i="3" s="1"/>
  <c r="O99" i="3"/>
  <c r="AC29" i="26" l="1"/>
  <c r="BG15" i="26"/>
  <c r="BG9" i="25"/>
  <c r="AF9" i="25"/>
  <c r="BI9" i="25" s="1"/>
  <c r="BG7" i="25"/>
  <c r="AF7" i="25"/>
  <c r="BI7" i="25" s="1"/>
  <c r="BG5" i="25"/>
  <c r="AF5" i="25"/>
  <c r="BI5" i="25" s="1"/>
  <c r="BG11" i="25"/>
  <c r="AF11" i="25"/>
  <c r="BI11" i="25" s="1"/>
  <c r="AC12" i="25"/>
  <c r="AF6" i="25"/>
  <c r="BI6" i="25" s="1"/>
  <c r="AF12" i="25"/>
  <c r="BI12" i="25" s="1"/>
  <c r="AF8" i="25"/>
  <c r="BI8" i="25" s="1"/>
  <c r="AF10" i="25"/>
  <c r="BI10" i="25" s="1"/>
  <c r="AF19" i="26"/>
  <c r="BI19" i="26" s="1"/>
  <c r="AC19" i="26"/>
  <c r="BG19" i="26"/>
  <c r="AF21" i="26"/>
  <c r="BI21" i="26" s="1"/>
  <c r="AC21" i="26"/>
  <c r="BG21" i="26"/>
  <c r="AF23" i="26"/>
  <c r="BI23" i="26" s="1"/>
  <c r="AC23" i="26"/>
  <c r="BG23" i="26"/>
  <c r="AF25" i="26"/>
  <c r="BI25" i="26" s="1"/>
  <c r="AC25" i="26"/>
  <c r="BG25" i="26"/>
  <c r="AF27" i="26"/>
  <c r="BI27" i="26" s="1"/>
  <c r="AC27" i="26"/>
  <c r="BG27" i="26"/>
  <c r="AF16" i="26"/>
  <c r="BI16" i="26" s="1"/>
  <c r="AC16" i="26"/>
  <c r="AF28" i="26"/>
  <c r="BI28" i="26" s="1"/>
  <c r="AC28" i="26"/>
  <c r="BG33" i="26"/>
  <c r="AF33" i="26"/>
  <c r="BI33" i="26" s="1"/>
  <c r="BG35" i="26"/>
  <c r="AF35" i="26"/>
  <c r="BI35" i="26" s="1"/>
  <c r="AC35" i="26"/>
  <c r="AF39" i="26"/>
  <c r="BI39" i="26" s="1"/>
  <c r="AC39" i="26"/>
  <c r="BG16" i="26"/>
  <c r="BG17" i="26"/>
  <c r="AF17" i="26"/>
  <c r="BI17" i="26" s="1"/>
  <c r="BG28" i="26"/>
  <c r="AF32" i="26"/>
  <c r="BI32" i="26" s="1"/>
  <c r="AC32" i="26"/>
  <c r="AC33" i="26"/>
  <c r="BG38" i="26"/>
  <c r="AF38" i="26"/>
  <c r="BI38" i="26" s="1"/>
  <c r="BG39" i="26"/>
  <c r="AF5" i="26"/>
  <c r="BI5" i="26" s="1"/>
  <c r="BG6" i="26"/>
  <c r="AF6" i="26"/>
  <c r="BI6" i="26" s="1"/>
  <c r="AF7" i="26"/>
  <c r="BI7" i="26" s="1"/>
  <c r="BG8" i="26"/>
  <c r="AF8" i="26"/>
  <c r="BI8" i="26" s="1"/>
  <c r="AC17" i="26"/>
  <c r="AC18" i="26"/>
  <c r="AC20" i="26"/>
  <c r="AC22" i="26"/>
  <c r="AC24" i="26"/>
  <c r="AC26" i="26"/>
  <c r="BG31" i="26"/>
  <c r="AF31" i="26"/>
  <c r="BI31" i="26" s="1"/>
  <c r="BG32" i="26"/>
  <c r="AF37" i="26"/>
  <c r="BI37" i="26" s="1"/>
  <c r="AC37" i="26"/>
  <c r="AF41" i="26"/>
  <c r="BI41" i="26" s="1"/>
  <c r="AC41" i="26"/>
  <c r="BG5" i="26"/>
  <c r="AC6" i="26"/>
  <c r="BG7" i="26"/>
  <c r="AC8" i="26"/>
  <c r="BG10" i="26"/>
  <c r="AF10" i="26"/>
  <c r="BI10" i="26" s="1"/>
  <c r="AF11" i="26"/>
  <c r="BI11" i="26" s="1"/>
  <c r="BG12" i="26"/>
  <c r="AF12" i="26"/>
  <c r="BI12" i="26" s="1"/>
  <c r="AF13" i="26"/>
  <c r="BI13" i="26" s="1"/>
  <c r="BG14" i="26"/>
  <c r="AF14" i="26"/>
  <c r="BI14" i="26" s="1"/>
  <c r="AF15" i="26"/>
  <c r="BI15" i="26" s="1"/>
  <c r="AF18" i="26"/>
  <c r="BI18" i="26" s="1"/>
  <c r="AF20" i="26"/>
  <c r="BI20" i="26" s="1"/>
  <c r="AF22" i="26"/>
  <c r="BI22" i="26" s="1"/>
  <c r="AF24" i="26"/>
  <c r="BI24" i="26" s="1"/>
  <c r="AF26" i="26"/>
  <c r="BI26" i="26" s="1"/>
  <c r="AF30" i="26"/>
  <c r="BI30" i="26" s="1"/>
  <c r="AC30" i="26"/>
  <c r="AC31" i="26"/>
  <c r="AF34" i="26"/>
  <c r="BI34" i="26" s="1"/>
  <c r="AC34" i="26"/>
  <c r="BG36" i="26"/>
  <c r="AF36" i="26"/>
  <c r="BI36" i="26" s="1"/>
  <c r="BG37" i="26"/>
  <c r="BG40" i="26"/>
  <c r="AF40" i="26"/>
  <c r="BI40" i="26" s="1"/>
  <c r="BG41" i="26"/>
  <c r="O5" i="3"/>
  <c r="AC13" i="24"/>
  <c r="AA13" i="24"/>
  <c r="AB13" i="24" s="1"/>
  <c r="O13" i="24"/>
  <c r="AC12" i="24"/>
  <c r="AA12" i="24"/>
  <c r="AB12" i="24" s="1"/>
  <c r="O12" i="24"/>
  <c r="AC11" i="24"/>
  <c r="AA11" i="24"/>
  <c r="AB11" i="24" s="1"/>
  <c r="O11" i="24"/>
  <c r="AC10" i="24"/>
  <c r="AA10" i="24"/>
  <c r="AB10" i="24" s="1"/>
  <c r="O10" i="24"/>
  <c r="AC9" i="24"/>
  <c r="AA9" i="24"/>
  <c r="AB9" i="24" s="1"/>
  <c r="O9" i="24"/>
  <c r="AC8" i="24"/>
  <c r="AA8" i="24"/>
  <c r="AB8" i="24" s="1"/>
  <c r="O8" i="24"/>
  <c r="AC7" i="24"/>
  <c r="AB7" i="24"/>
  <c r="BG7" i="24" s="1"/>
  <c r="AA7" i="24"/>
  <c r="O7" i="24"/>
  <c r="AC6" i="24"/>
  <c r="AB6" i="24"/>
  <c r="AA6" i="24"/>
  <c r="O6" i="24"/>
  <c r="AC5" i="24"/>
  <c r="AB5" i="24"/>
  <c r="AA5" i="24"/>
  <c r="O5" i="24"/>
  <c r="AC15" i="23"/>
  <c r="AA15" i="23"/>
  <c r="AB15" i="23" s="1"/>
  <c r="O15" i="23"/>
  <c r="AC14" i="23"/>
  <c r="AA14" i="23"/>
  <c r="AB14" i="23" s="1"/>
  <c r="BG14" i="23" s="1"/>
  <c r="O14" i="23"/>
  <c r="AC13" i="23"/>
  <c r="AA13" i="23"/>
  <c r="AB13" i="23" s="1"/>
  <c r="O13" i="23"/>
  <c r="AC12" i="23"/>
  <c r="AA12" i="23"/>
  <c r="AB12" i="23" s="1"/>
  <c r="O12" i="23"/>
  <c r="AC11" i="23"/>
  <c r="AA11" i="23"/>
  <c r="AB11" i="23" s="1"/>
  <c r="O11" i="23"/>
  <c r="AC10" i="23"/>
  <c r="AA10" i="23"/>
  <c r="AB10" i="23" s="1"/>
  <c r="BG10" i="23" s="1"/>
  <c r="O10" i="23"/>
  <c r="AC9" i="23"/>
  <c r="AA9" i="23"/>
  <c r="AB9" i="23" s="1"/>
  <c r="BG9" i="23" s="1"/>
  <c r="O9" i="23"/>
  <c r="AC8" i="23"/>
  <c r="AA8" i="23"/>
  <c r="AB8" i="23" s="1"/>
  <c r="O8" i="23"/>
  <c r="AC7" i="23"/>
  <c r="AA7" i="23"/>
  <c r="AB7" i="23" s="1"/>
  <c r="O7" i="23"/>
  <c r="AC6" i="23"/>
  <c r="AA6" i="23"/>
  <c r="AB6" i="23" s="1"/>
  <c r="BG6" i="23" s="1"/>
  <c r="O6" i="23"/>
  <c r="AC5" i="23"/>
  <c r="AA5" i="23"/>
  <c r="AB5" i="23" s="1"/>
  <c r="O5" i="23"/>
  <c r="AC18" i="22"/>
  <c r="AA18" i="22"/>
  <c r="AB18" i="22" s="1"/>
  <c r="O18" i="22"/>
  <c r="AC17" i="22"/>
  <c r="AA17" i="22"/>
  <c r="AB17" i="22" s="1"/>
  <c r="O17" i="22"/>
  <c r="AC16" i="22"/>
  <c r="AA16" i="22"/>
  <c r="AB16" i="22" s="1"/>
  <c r="O16" i="22"/>
  <c r="AC15" i="22"/>
  <c r="AA15" i="22"/>
  <c r="AB15" i="22" s="1"/>
  <c r="AF15" i="22" s="1"/>
  <c r="BI15" i="22" s="1"/>
  <c r="O15" i="22"/>
  <c r="AC14" i="22"/>
  <c r="AA14" i="22"/>
  <c r="AB14" i="22" s="1"/>
  <c r="AF14" i="22" s="1"/>
  <c r="BI14" i="22" s="1"/>
  <c r="O14" i="22"/>
  <c r="AC13" i="22"/>
  <c r="AA13" i="22"/>
  <c r="AB13" i="22" s="1"/>
  <c r="AF13" i="22" s="1"/>
  <c r="BI13" i="22" s="1"/>
  <c r="O13" i="22"/>
  <c r="AC12" i="22"/>
  <c r="AA12" i="22"/>
  <c r="AB12" i="22" s="1"/>
  <c r="BG12" i="22" s="1"/>
  <c r="O12" i="22"/>
  <c r="AC11" i="22"/>
  <c r="AA11" i="22"/>
  <c r="AB11" i="22" s="1"/>
  <c r="AF11" i="22" s="1"/>
  <c r="BI11" i="22" s="1"/>
  <c r="O11" i="22"/>
  <c r="AA10" i="22"/>
  <c r="AB10" i="22" s="1"/>
  <c r="O10" i="22"/>
  <c r="AC9" i="22"/>
  <c r="AA9" i="22"/>
  <c r="AB9" i="22" s="1"/>
  <c r="AF9" i="22" s="1"/>
  <c r="BI9" i="22" s="1"/>
  <c r="O9" i="22"/>
  <c r="AA8" i="22"/>
  <c r="AB8" i="22" s="1"/>
  <c r="O8" i="22"/>
  <c r="AA7" i="22"/>
  <c r="AB7" i="22" s="1"/>
  <c r="AC7" i="22" s="1"/>
  <c r="O7" i="22"/>
  <c r="AA6" i="22"/>
  <c r="AB6" i="22" s="1"/>
  <c r="AC6" i="22" s="1"/>
  <c r="O6" i="22"/>
  <c r="AA5" i="22"/>
  <c r="AB5" i="22" s="1"/>
  <c r="AF5" i="22" s="1"/>
  <c r="BI5" i="22" s="1"/>
  <c r="O5" i="22"/>
  <c r="AC49" i="21"/>
  <c r="AA49" i="21"/>
  <c r="AB49" i="21" s="1"/>
  <c r="O49" i="21"/>
  <c r="AC48" i="21"/>
  <c r="AA48" i="21"/>
  <c r="AB48" i="21" s="1"/>
  <c r="O48" i="21"/>
  <c r="AC47" i="21"/>
  <c r="AA47" i="21"/>
  <c r="AB47" i="21" s="1"/>
  <c r="O47" i="21"/>
  <c r="AC46" i="21"/>
  <c r="AA46" i="21"/>
  <c r="AB46" i="21" s="1"/>
  <c r="O46" i="21"/>
  <c r="AC45" i="21"/>
  <c r="AA45" i="21"/>
  <c r="AB45" i="21" s="1"/>
  <c r="BG45" i="21" s="1"/>
  <c r="O45" i="21"/>
  <c r="AA44" i="21"/>
  <c r="AB44" i="21" s="1"/>
  <c r="O44" i="21"/>
  <c r="AA43" i="21"/>
  <c r="AB43" i="21" s="1"/>
  <c r="O43" i="21"/>
  <c r="AA42" i="21"/>
  <c r="AB42" i="21" s="1"/>
  <c r="AC42" i="21" s="1"/>
  <c r="O42" i="21"/>
  <c r="AA41" i="21"/>
  <c r="AB41" i="21" s="1"/>
  <c r="O41" i="21"/>
  <c r="AA40" i="21"/>
  <c r="AB40" i="21" s="1"/>
  <c r="BG40" i="21" s="1"/>
  <c r="O40" i="21"/>
  <c r="AA39" i="21"/>
  <c r="AB39" i="21" s="1"/>
  <c r="AC39" i="21" s="1"/>
  <c r="O39" i="21"/>
  <c r="AA38" i="21"/>
  <c r="AB38" i="21" s="1"/>
  <c r="AC38" i="21" s="1"/>
  <c r="O38" i="21"/>
  <c r="AA37" i="21"/>
  <c r="AB37" i="21" s="1"/>
  <c r="AC37" i="21" s="1"/>
  <c r="O37" i="21"/>
  <c r="AA36" i="21"/>
  <c r="AB36" i="21" s="1"/>
  <c r="AF36" i="21" s="1"/>
  <c r="BI36" i="21" s="1"/>
  <c r="O36" i="21"/>
  <c r="AA35" i="21"/>
  <c r="AB35" i="21" s="1"/>
  <c r="O35" i="21"/>
  <c r="AA34" i="21"/>
  <c r="AB34" i="21" s="1"/>
  <c r="AC34" i="21" s="1"/>
  <c r="O34" i="21"/>
  <c r="AC33" i="21"/>
  <c r="AA33" i="21"/>
  <c r="AB33" i="21" s="1"/>
  <c r="AC32" i="21"/>
  <c r="AA32" i="21"/>
  <c r="AB32" i="21" s="1"/>
  <c r="BG32" i="21" s="1"/>
  <c r="O32" i="21"/>
  <c r="AB31" i="21"/>
  <c r="AC31" i="21" s="1"/>
  <c r="AA31" i="21"/>
  <c r="O31" i="21"/>
  <c r="AA30" i="21"/>
  <c r="AB30" i="21" s="1"/>
  <c r="AC30" i="21" s="1"/>
  <c r="O30" i="21"/>
  <c r="AA29" i="21"/>
  <c r="AB29" i="21" s="1"/>
  <c r="AC29" i="21" s="1"/>
  <c r="O29" i="21"/>
  <c r="AA28" i="21"/>
  <c r="AB28" i="21" s="1"/>
  <c r="AF28" i="21" s="1"/>
  <c r="BI28" i="21" s="1"/>
  <c r="O28" i="21"/>
  <c r="AA27" i="21"/>
  <c r="AB27" i="21" s="1"/>
  <c r="AC27" i="21" s="1"/>
  <c r="O27" i="21"/>
  <c r="AA26" i="21"/>
  <c r="AB26" i="21" s="1"/>
  <c r="O26" i="21"/>
  <c r="AC25" i="21"/>
  <c r="AA25" i="21"/>
  <c r="AB25" i="21" s="1"/>
  <c r="AF25" i="21" s="1"/>
  <c r="BI25" i="21" s="1"/>
  <c r="O25" i="21"/>
  <c r="AA24" i="21"/>
  <c r="AB24" i="21" s="1"/>
  <c r="BG24" i="21" s="1"/>
  <c r="O24" i="21"/>
  <c r="AC23" i="21"/>
  <c r="AA23" i="21"/>
  <c r="AB23" i="21" s="1"/>
  <c r="O23" i="21"/>
  <c r="AC22" i="21"/>
  <c r="AA22" i="21"/>
  <c r="AB22" i="21" s="1"/>
  <c r="O22" i="21"/>
  <c r="AC21" i="21"/>
  <c r="AA21" i="21"/>
  <c r="AB21" i="21" s="1"/>
  <c r="AF21" i="21" s="1"/>
  <c r="BI21" i="21" s="1"/>
  <c r="O21" i="21"/>
  <c r="AC20" i="21"/>
  <c r="AA20" i="21"/>
  <c r="AB20" i="21" s="1"/>
  <c r="AF20" i="21" s="1"/>
  <c r="BI20" i="21" s="1"/>
  <c r="O20" i="21"/>
  <c r="AC19" i="21"/>
  <c r="AA19" i="21"/>
  <c r="AB19" i="21" s="1"/>
  <c r="AF19" i="21" s="1"/>
  <c r="BI19" i="21" s="1"/>
  <c r="O19" i="21"/>
  <c r="AC18" i="21"/>
  <c r="AA18" i="21"/>
  <c r="AB18" i="21" s="1"/>
  <c r="O18" i="21"/>
  <c r="AA17" i="21"/>
  <c r="AB17" i="21" s="1"/>
  <c r="AF17" i="21" s="1"/>
  <c r="BI17" i="21" s="1"/>
  <c r="O17" i="21"/>
  <c r="AC16" i="21"/>
  <c r="AA16" i="21"/>
  <c r="AB16" i="21" s="1"/>
  <c r="BG16" i="21" s="1"/>
  <c r="O16" i="21"/>
  <c r="AA15" i="21"/>
  <c r="AB15" i="21" s="1"/>
  <c r="O15" i="21"/>
  <c r="AC14" i="21"/>
  <c r="AA14" i="21"/>
  <c r="AB14" i="21" s="1"/>
  <c r="BG14" i="21" s="1"/>
  <c r="O14" i="21"/>
  <c r="AA13" i="21"/>
  <c r="AB13" i="21" s="1"/>
  <c r="AC13" i="21" s="1"/>
  <c r="O13" i="21"/>
  <c r="AA12" i="21"/>
  <c r="AB12" i="21" s="1"/>
  <c r="AF12" i="21" s="1"/>
  <c r="BI12" i="21" s="1"/>
  <c r="O12" i="21"/>
  <c r="AC11" i="21"/>
  <c r="AA11" i="21"/>
  <c r="AB11" i="21" s="1"/>
  <c r="O11" i="21"/>
  <c r="AC10" i="21"/>
  <c r="AA10" i="21"/>
  <c r="AB10" i="21" s="1"/>
  <c r="O10" i="21"/>
  <c r="AA9" i="21"/>
  <c r="AB9" i="21" s="1"/>
  <c r="AC9" i="21" s="1"/>
  <c r="O9" i="21"/>
  <c r="AA8" i="21"/>
  <c r="AB8" i="21" s="1"/>
  <c r="BG8" i="21" s="1"/>
  <c r="O8" i="21"/>
  <c r="AA7" i="21"/>
  <c r="AB7" i="21" s="1"/>
  <c r="O7" i="21"/>
  <c r="AA6" i="21"/>
  <c r="AB6" i="21" s="1"/>
  <c r="O6" i="21"/>
  <c r="AA5" i="21"/>
  <c r="AB5" i="21" s="1"/>
  <c r="AC5" i="21" s="1"/>
  <c r="O5" i="21"/>
  <c r="AA18" i="20"/>
  <c r="AB18" i="20" s="1"/>
  <c r="AC18" i="20" s="1"/>
  <c r="O18" i="20"/>
  <c r="AC17" i="20"/>
  <c r="AA17" i="20"/>
  <c r="AB17" i="20" s="1"/>
  <c r="O17" i="20"/>
  <c r="AC16" i="20"/>
  <c r="AB16" i="20"/>
  <c r="AA16" i="20"/>
  <c r="O16" i="20"/>
  <c r="AA15" i="20"/>
  <c r="AB15" i="20" s="1"/>
  <c r="AC15" i="20" s="1"/>
  <c r="O15" i="20"/>
  <c r="AA14" i="20"/>
  <c r="AB14" i="20" s="1"/>
  <c r="AC14" i="20" s="1"/>
  <c r="O14" i="20"/>
  <c r="AA13" i="20"/>
  <c r="AB13" i="20" s="1"/>
  <c r="BG13" i="20" s="1"/>
  <c r="O13" i="20"/>
  <c r="AA12" i="20"/>
  <c r="AB12" i="20" s="1"/>
  <c r="O12" i="20"/>
  <c r="AA11" i="20"/>
  <c r="AB11" i="20" s="1"/>
  <c r="AC11" i="20" s="1"/>
  <c r="O11" i="20"/>
  <c r="AA10" i="20"/>
  <c r="AB10" i="20" s="1"/>
  <c r="AC10" i="20" s="1"/>
  <c r="O10" i="20"/>
  <c r="AA9" i="20"/>
  <c r="AB9" i="20" s="1"/>
  <c r="AF9" i="20" s="1"/>
  <c r="BI9" i="20" s="1"/>
  <c r="O9" i="20"/>
  <c r="AA8" i="20"/>
  <c r="AB8" i="20" s="1"/>
  <c r="O8" i="20"/>
  <c r="AA7" i="20"/>
  <c r="AB7" i="20" s="1"/>
  <c r="O7" i="20"/>
  <c r="AC6" i="20"/>
  <c r="AA6" i="20"/>
  <c r="AB6" i="20" s="1"/>
  <c r="O6" i="20"/>
  <c r="AA5" i="20"/>
  <c r="AB5" i="20" s="1"/>
  <c r="O5" i="20"/>
  <c r="AA12" i="19"/>
  <c r="AB12" i="19" s="1"/>
  <c r="AC12" i="19" s="1"/>
  <c r="O12" i="19"/>
  <c r="AA11" i="19"/>
  <c r="AB11" i="19" s="1"/>
  <c r="O11" i="19"/>
  <c r="AA10" i="19"/>
  <c r="AB10" i="19" s="1"/>
  <c r="O10" i="19"/>
  <c r="AC9" i="19"/>
  <c r="AA9" i="19"/>
  <c r="AB9" i="19" s="1"/>
  <c r="AF9" i="19" s="1"/>
  <c r="BI9" i="19" s="1"/>
  <c r="O9" i="19"/>
  <c r="AC8" i="19"/>
  <c r="AA8" i="19"/>
  <c r="AB8" i="19" s="1"/>
  <c r="AF8" i="19" s="1"/>
  <c r="BI8" i="19" s="1"/>
  <c r="O8" i="19"/>
  <c r="AA7" i="19"/>
  <c r="AB7" i="19" s="1"/>
  <c r="BG7" i="19" s="1"/>
  <c r="O7" i="19"/>
  <c r="AA6" i="19"/>
  <c r="AB6" i="19" s="1"/>
  <c r="AC6" i="19" s="1"/>
  <c r="O6" i="19"/>
  <c r="AA5" i="19"/>
  <c r="AB5" i="19" s="1"/>
  <c r="AC5" i="19" s="1"/>
  <c r="O5" i="19"/>
  <c r="AC28" i="18"/>
  <c r="AA28" i="18"/>
  <c r="AB28" i="18" s="1"/>
  <c r="O28" i="18"/>
  <c r="AC27" i="18"/>
  <c r="AA27" i="18"/>
  <c r="AB27" i="18" s="1"/>
  <c r="O27" i="18"/>
  <c r="AC26" i="18"/>
  <c r="AB26" i="18"/>
  <c r="BG26" i="18" s="1"/>
  <c r="AA26" i="18"/>
  <c r="O26" i="18"/>
  <c r="AC25" i="18"/>
  <c r="AA25" i="18"/>
  <c r="AB25" i="18" s="1"/>
  <c r="O25" i="18"/>
  <c r="AA24" i="18"/>
  <c r="AB24" i="18" s="1"/>
  <c r="AC24" i="18" s="1"/>
  <c r="O24" i="18"/>
  <c r="AA23" i="18"/>
  <c r="AB23" i="18" s="1"/>
  <c r="BG23" i="18" s="1"/>
  <c r="O23" i="18"/>
  <c r="AA22" i="18"/>
  <c r="AB22" i="18" s="1"/>
  <c r="O22" i="18"/>
  <c r="AC21" i="18"/>
  <c r="AA21" i="18"/>
  <c r="AB21" i="18" s="1"/>
  <c r="O21" i="18"/>
  <c r="AC20" i="18"/>
  <c r="AA20" i="18"/>
  <c r="AB20" i="18" s="1"/>
  <c r="O20" i="18"/>
  <c r="AC19" i="18"/>
  <c r="AA19" i="18"/>
  <c r="AB19" i="18" s="1"/>
  <c r="BG19" i="18" s="1"/>
  <c r="O19" i="18"/>
  <c r="AC18" i="18"/>
  <c r="AA18" i="18"/>
  <c r="AB18" i="18" s="1"/>
  <c r="BG18" i="18" s="1"/>
  <c r="O18" i="18"/>
  <c r="AC17" i="18"/>
  <c r="AA17" i="18"/>
  <c r="AB17" i="18" s="1"/>
  <c r="O17" i="18"/>
  <c r="AC16" i="18"/>
  <c r="AA16" i="18"/>
  <c r="AB16" i="18" s="1"/>
  <c r="O16" i="18"/>
  <c r="AA15" i="18"/>
  <c r="AB15" i="18" s="1"/>
  <c r="BG15" i="18" s="1"/>
  <c r="O15" i="18"/>
  <c r="AA14" i="18"/>
  <c r="AB14" i="18" s="1"/>
  <c r="O14" i="18"/>
  <c r="AC13" i="18"/>
  <c r="AA13" i="18"/>
  <c r="AB13" i="18" s="1"/>
  <c r="O13" i="18"/>
  <c r="AC12" i="18"/>
  <c r="AA12" i="18"/>
  <c r="AB12" i="18" s="1"/>
  <c r="O12" i="18"/>
  <c r="AA11" i="18"/>
  <c r="AB11" i="18" s="1"/>
  <c r="AF11" i="18" s="1"/>
  <c r="BI11" i="18" s="1"/>
  <c r="O11" i="18"/>
  <c r="AB10" i="18"/>
  <c r="AC10" i="18" s="1"/>
  <c r="AA10" i="18"/>
  <c r="O10" i="18"/>
  <c r="AA9" i="18"/>
  <c r="AB9" i="18" s="1"/>
  <c r="AC9" i="18" s="1"/>
  <c r="O9" i="18"/>
  <c r="AA8" i="18"/>
  <c r="AB8" i="18" s="1"/>
  <c r="O8" i="18"/>
  <c r="AA7" i="18"/>
  <c r="AB7" i="18" s="1"/>
  <c r="BG7" i="18" s="1"/>
  <c r="O7" i="18"/>
  <c r="AA6" i="18"/>
  <c r="AB6" i="18" s="1"/>
  <c r="O6" i="18"/>
  <c r="AB5" i="18"/>
  <c r="AC5" i="18" s="1"/>
  <c r="AA5" i="18"/>
  <c r="O5" i="18"/>
  <c r="AA21" i="17"/>
  <c r="AB21" i="17" s="1"/>
  <c r="AC21" i="17" s="1"/>
  <c r="O21" i="17"/>
  <c r="AA20" i="17"/>
  <c r="AB20" i="17" s="1"/>
  <c r="O20" i="17"/>
  <c r="AA19" i="17"/>
  <c r="AB19" i="17" s="1"/>
  <c r="O19" i="17"/>
  <c r="AA18" i="17"/>
  <c r="AB18" i="17" s="1"/>
  <c r="AC18" i="17" s="1"/>
  <c r="O18" i="17"/>
  <c r="AA17" i="17"/>
  <c r="AB17" i="17" s="1"/>
  <c r="AC17" i="17" s="1"/>
  <c r="O17" i="17"/>
  <c r="AA16" i="17"/>
  <c r="AB16" i="17" s="1"/>
  <c r="O16" i="17"/>
  <c r="AA15" i="17"/>
  <c r="AB15" i="17" s="1"/>
  <c r="AC15" i="17" s="1"/>
  <c r="O15" i="17"/>
  <c r="AA14" i="17"/>
  <c r="AB14" i="17" s="1"/>
  <c r="AC14" i="17" s="1"/>
  <c r="O14" i="17"/>
  <c r="AA13" i="17"/>
  <c r="AB13" i="17" s="1"/>
  <c r="AC13" i="17" s="1"/>
  <c r="O13" i="17"/>
  <c r="AA12" i="17"/>
  <c r="AB12" i="17" s="1"/>
  <c r="O12" i="17"/>
  <c r="AA11" i="17"/>
  <c r="AB11" i="17" s="1"/>
  <c r="O11" i="17"/>
  <c r="AA10" i="17"/>
  <c r="AB10" i="17" s="1"/>
  <c r="AC10" i="17" s="1"/>
  <c r="O10" i="17"/>
  <c r="AA9" i="17"/>
  <c r="AB9" i="17" s="1"/>
  <c r="AC9" i="17" s="1"/>
  <c r="O9" i="17"/>
  <c r="AA8" i="17"/>
  <c r="AB8" i="17" s="1"/>
  <c r="BG8" i="17" s="1"/>
  <c r="O8" i="17"/>
  <c r="AA7" i="17"/>
  <c r="AB7" i="17" s="1"/>
  <c r="AC7" i="17" s="1"/>
  <c r="O7" i="17"/>
  <c r="BD6" i="17"/>
  <c r="BB6" i="17"/>
  <c r="BC6" i="17" s="1"/>
  <c r="AU6" i="17"/>
  <c r="AS6" i="17"/>
  <c r="AT6" i="17" s="1"/>
  <c r="AL6" i="17"/>
  <c r="AJ6" i="17"/>
  <c r="AK6" i="17" s="1"/>
  <c r="AA6" i="17"/>
  <c r="AB6" i="17" s="1"/>
  <c r="O6" i="17"/>
  <c r="BD5" i="17"/>
  <c r="BB5" i="17"/>
  <c r="BC5" i="17" s="1"/>
  <c r="AU5" i="17"/>
  <c r="AS5" i="17"/>
  <c r="AT5" i="17" s="1"/>
  <c r="AL5" i="17"/>
  <c r="AJ5" i="17"/>
  <c r="AK5" i="17" s="1"/>
  <c r="AA5" i="17"/>
  <c r="AB5" i="17" s="1"/>
  <c r="AC5" i="17" s="1"/>
  <c r="O5" i="17"/>
  <c r="AA119" i="3"/>
  <c r="AB119" i="3" s="1"/>
  <c r="O141" i="3"/>
  <c r="O140" i="3"/>
  <c r="O138" i="3"/>
  <c r="O139" i="3"/>
  <c r="O135" i="3"/>
  <c r="O136" i="3"/>
  <c r="O137" i="3"/>
  <c r="O132" i="3"/>
  <c r="O133" i="3"/>
  <c r="O134" i="3"/>
  <c r="O131" i="3"/>
  <c r="O130" i="3"/>
  <c r="O57" i="3"/>
  <c r="O49" i="3"/>
  <c r="AC17" i="21" l="1"/>
  <c r="BG23" i="21"/>
  <c r="AF23" i="21"/>
  <c r="BI23" i="21" s="1"/>
  <c r="AC26" i="21"/>
  <c r="AF26" i="21"/>
  <c r="BI26" i="21" s="1"/>
  <c r="AC35" i="21"/>
  <c r="AF35" i="21"/>
  <c r="BI35" i="21" s="1"/>
  <c r="AC41" i="21"/>
  <c r="AF41" i="21"/>
  <c r="BI41" i="21" s="1"/>
  <c r="AC12" i="20"/>
  <c r="AF12" i="20"/>
  <c r="BI12" i="20" s="1"/>
  <c r="BG16" i="20"/>
  <c r="BG10" i="19"/>
  <c r="AC10" i="19"/>
  <c r="AF10" i="19"/>
  <c r="BI10" i="19" s="1"/>
  <c r="AC14" i="18"/>
  <c r="AF14" i="18"/>
  <c r="BI14" i="18" s="1"/>
  <c r="BG16" i="17"/>
  <c r="AF16" i="17"/>
  <c r="BI16" i="17" s="1"/>
  <c r="AF8" i="17"/>
  <c r="BI8" i="17" s="1"/>
  <c r="AF9" i="17"/>
  <c r="BI9" i="17" s="1"/>
  <c r="AC8" i="21"/>
  <c r="AC5" i="20"/>
  <c r="AF10" i="22"/>
  <c r="BI10" i="22" s="1"/>
  <c r="AC10" i="22"/>
  <c r="BG8" i="22"/>
  <c r="AC8" i="22"/>
  <c r="BG12" i="17"/>
  <c r="AF12" i="17"/>
  <c r="BI12" i="17" s="1"/>
  <c r="AC6" i="18"/>
  <c r="AF6" i="18"/>
  <c r="BI6" i="18" s="1"/>
  <c r="AC8" i="18"/>
  <c r="AF8" i="18"/>
  <c r="BI8" i="18" s="1"/>
  <c r="BG44" i="21"/>
  <c r="AF44" i="21"/>
  <c r="BI44" i="21" s="1"/>
  <c r="BG10" i="21"/>
  <c r="BG5" i="23"/>
  <c r="AC11" i="17"/>
  <c r="AF11" i="17"/>
  <c r="BI11" i="17" s="1"/>
  <c r="BG19" i="17"/>
  <c r="AF19" i="17"/>
  <c r="BI19" i="17" s="1"/>
  <c r="AC19" i="17"/>
  <c r="AC7" i="21"/>
  <c r="AF7" i="21"/>
  <c r="BI7" i="21" s="1"/>
  <c r="AC43" i="21"/>
  <c r="AF43" i="21"/>
  <c r="BI43" i="21" s="1"/>
  <c r="BG13" i="23"/>
  <c r="AC6" i="21"/>
  <c r="AF6" i="21"/>
  <c r="BI6" i="21" s="1"/>
  <c r="BG11" i="23"/>
  <c r="BG16" i="18"/>
  <c r="AC7" i="20"/>
  <c r="AF7" i="20"/>
  <c r="BI7" i="20" s="1"/>
  <c r="AC22" i="18"/>
  <c r="AF22" i="18"/>
  <c r="BI22" i="18" s="1"/>
  <c r="BG5" i="20"/>
  <c r="AC8" i="20"/>
  <c r="AF8" i="20"/>
  <c r="BI8" i="20" s="1"/>
  <c r="AC15" i="21"/>
  <c r="AF15" i="21"/>
  <c r="BI15" i="21" s="1"/>
  <c r="BG18" i="21"/>
  <c r="AF18" i="21"/>
  <c r="BI18" i="21" s="1"/>
  <c r="BG22" i="21"/>
  <c r="AF22" i="21"/>
  <c r="BI22" i="21" s="1"/>
  <c r="AF12" i="22"/>
  <c r="BI12" i="22" s="1"/>
  <c r="AF39" i="21"/>
  <c r="BI39" i="21" s="1"/>
  <c r="AF10" i="18"/>
  <c r="BI10" i="18" s="1"/>
  <c r="AF24" i="18"/>
  <c r="BI24" i="18" s="1"/>
  <c r="AF5" i="19"/>
  <c r="BI5" i="19" s="1"/>
  <c r="AF6" i="19"/>
  <c r="BI6" i="19" s="1"/>
  <c r="AF30" i="21"/>
  <c r="BI30" i="21" s="1"/>
  <c r="AF31" i="21"/>
  <c r="BI31" i="21" s="1"/>
  <c r="AF8" i="22"/>
  <c r="BI8" i="22" s="1"/>
  <c r="BG11" i="24"/>
  <c r="BG12" i="24"/>
  <c r="BG5" i="24"/>
  <c r="BG9" i="24"/>
  <c r="BG13" i="24"/>
  <c r="BG6" i="24"/>
  <c r="BG10" i="24"/>
  <c r="BG8" i="24"/>
  <c r="BG7" i="23"/>
  <c r="BG15" i="23"/>
  <c r="BG8" i="23"/>
  <c r="BG12" i="23"/>
  <c r="AF16" i="22"/>
  <c r="BI16" i="22" s="1"/>
  <c r="BG16" i="22"/>
  <c r="AF18" i="22"/>
  <c r="BI18" i="22" s="1"/>
  <c r="BG18" i="22"/>
  <c r="AF17" i="22"/>
  <c r="BI17" i="22" s="1"/>
  <c r="BG17" i="22"/>
  <c r="AC5" i="22"/>
  <c r="BG6" i="22"/>
  <c r="BG10" i="22"/>
  <c r="BG14" i="22"/>
  <c r="AF6" i="22"/>
  <c r="BI6" i="22" s="1"/>
  <c r="BG7" i="22"/>
  <c r="BG11" i="22"/>
  <c r="BG15" i="22"/>
  <c r="AF7" i="22"/>
  <c r="BI7" i="22" s="1"/>
  <c r="BG5" i="22"/>
  <c r="BG9" i="22"/>
  <c r="BG13" i="22"/>
  <c r="BG47" i="21"/>
  <c r="BG48" i="21"/>
  <c r="AF8" i="21"/>
  <c r="BI8" i="21" s="1"/>
  <c r="AF24" i="21"/>
  <c r="BI24" i="21" s="1"/>
  <c r="AF32" i="21"/>
  <c r="BI32" i="21" s="1"/>
  <c r="AF40" i="21"/>
  <c r="BI40" i="21" s="1"/>
  <c r="BG5" i="21"/>
  <c r="BG9" i="21"/>
  <c r="AC12" i="21"/>
  <c r="BG13" i="21"/>
  <c r="BG17" i="21"/>
  <c r="BG21" i="21"/>
  <c r="AC24" i="21"/>
  <c r="BG25" i="21"/>
  <c r="AC28" i="21"/>
  <c r="BG29" i="21"/>
  <c r="BG33" i="21"/>
  <c r="AC36" i="21"/>
  <c r="BG37" i="21"/>
  <c r="AC40" i="21"/>
  <c r="BG41" i="21"/>
  <c r="AC44" i="21"/>
  <c r="BG49" i="21"/>
  <c r="AF5" i="21"/>
  <c r="BI5" i="21" s="1"/>
  <c r="AF13" i="21"/>
  <c r="BI13" i="21" s="1"/>
  <c r="AF29" i="21"/>
  <c r="BI29" i="21" s="1"/>
  <c r="AF37" i="21"/>
  <c r="BI37" i="21" s="1"/>
  <c r="AF9" i="21"/>
  <c r="BI9" i="21" s="1"/>
  <c r="BG6" i="21"/>
  <c r="BG26" i="21"/>
  <c r="BG30" i="21"/>
  <c r="BG34" i="21"/>
  <c r="BG38" i="21"/>
  <c r="BG42" i="21"/>
  <c r="BG46" i="21"/>
  <c r="AF38" i="21"/>
  <c r="BI38" i="21" s="1"/>
  <c r="AF42" i="21"/>
  <c r="BI42" i="21" s="1"/>
  <c r="AF34" i="21"/>
  <c r="BI34" i="21" s="1"/>
  <c r="BG7" i="21"/>
  <c r="BG11" i="21"/>
  <c r="BG15" i="21"/>
  <c r="BG19" i="21"/>
  <c r="BG27" i="21"/>
  <c r="BG31" i="21"/>
  <c r="BG35" i="21"/>
  <c r="BG39" i="21"/>
  <c r="BG43" i="21"/>
  <c r="AF27" i="21"/>
  <c r="BI27" i="21" s="1"/>
  <c r="BG12" i="21"/>
  <c r="BG20" i="21"/>
  <c r="BG28" i="21"/>
  <c r="BG36" i="21"/>
  <c r="BG17" i="20"/>
  <c r="AF13" i="20"/>
  <c r="BI13" i="20" s="1"/>
  <c r="BG6" i="20"/>
  <c r="AC9" i="20"/>
  <c r="BG10" i="20"/>
  <c r="AC13" i="20"/>
  <c r="BG14" i="20"/>
  <c r="BG18" i="20"/>
  <c r="AF10" i="20"/>
  <c r="BI10" i="20" s="1"/>
  <c r="AF18" i="20"/>
  <c r="BI18" i="20" s="1"/>
  <c r="AF14" i="20"/>
  <c r="BI14" i="20" s="1"/>
  <c r="BG7" i="20"/>
  <c r="BG11" i="20"/>
  <c r="BG15" i="20"/>
  <c r="AF11" i="20"/>
  <c r="BI11" i="20" s="1"/>
  <c r="AF15" i="20"/>
  <c r="BI15" i="20" s="1"/>
  <c r="BG8" i="20"/>
  <c r="BG12" i="20"/>
  <c r="BG9" i="20"/>
  <c r="AF11" i="19"/>
  <c r="BI11" i="19" s="1"/>
  <c r="BG11" i="19"/>
  <c r="AC11" i="19"/>
  <c r="AF7" i="19"/>
  <c r="BI7" i="19" s="1"/>
  <c r="AC7" i="19"/>
  <c r="BG8" i="19"/>
  <c r="BG12" i="19"/>
  <c r="AF12" i="19"/>
  <c r="BI12" i="19" s="1"/>
  <c r="BG5" i="19"/>
  <c r="BG9" i="19"/>
  <c r="BG6" i="19"/>
  <c r="BG27" i="18"/>
  <c r="AF7" i="18"/>
  <c r="BI7" i="18" s="1"/>
  <c r="AF15" i="18"/>
  <c r="BI15" i="18" s="1"/>
  <c r="AF23" i="18"/>
  <c r="BI23" i="18" s="1"/>
  <c r="AC7" i="18"/>
  <c r="BG8" i="18"/>
  <c r="AC11" i="18"/>
  <c r="BG12" i="18"/>
  <c r="AC15" i="18"/>
  <c r="BG20" i="18"/>
  <c r="AC23" i="18"/>
  <c r="BG24" i="18"/>
  <c r="BG28" i="18"/>
  <c r="BG5" i="18"/>
  <c r="BG9" i="18"/>
  <c r="BG13" i="18"/>
  <c r="BG17" i="18"/>
  <c r="BG21" i="18"/>
  <c r="BG25" i="18"/>
  <c r="AF5" i="18"/>
  <c r="BI5" i="18" s="1"/>
  <c r="AF9" i="18"/>
  <c r="BI9" i="18" s="1"/>
  <c r="BG6" i="18"/>
  <c r="BG10" i="18"/>
  <c r="BG14" i="18"/>
  <c r="BG22" i="18"/>
  <c r="BG11" i="18"/>
  <c r="AC6" i="17"/>
  <c r="AF6" i="17"/>
  <c r="BI6" i="17" s="1"/>
  <c r="BG6" i="17"/>
  <c r="AF20" i="17"/>
  <c r="BI20" i="17" s="1"/>
  <c r="BG20" i="17"/>
  <c r="AC20" i="17"/>
  <c r="AC8" i="17"/>
  <c r="BG9" i="17"/>
  <c r="AC12" i="17"/>
  <c r="BG13" i="17"/>
  <c r="AC16" i="17"/>
  <c r="BG17" i="17"/>
  <c r="BG21" i="17"/>
  <c r="BG5" i="17"/>
  <c r="AF13" i="17"/>
  <c r="BI13" i="17" s="1"/>
  <c r="AF21" i="17"/>
  <c r="BI21" i="17" s="1"/>
  <c r="AF17" i="17"/>
  <c r="BI17" i="17" s="1"/>
  <c r="BG10" i="17"/>
  <c r="BG14" i="17"/>
  <c r="BG18" i="17"/>
  <c r="AF5" i="17"/>
  <c r="BI5" i="17" s="1"/>
  <c r="AF14" i="17"/>
  <c r="BI14" i="17" s="1"/>
  <c r="AF10" i="17"/>
  <c r="BI10" i="17" s="1"/>
  <c r="AF18" i="17"/>
  <c r="BI18" i="17" s="1"/>
  <c r="BG7" i="17"/>
  <c r="BG11" i="17"/>
  <c r="BG15" i="17"/>
  <c r="AF7" i="17"/>
  <c r="BI7" i="17" s="1"/>
  <c r="AF15" i="17"/>
  <c r="BI15" i="17" s="1"/>
  <c r="O12" i="16" l="1"/>
  <c r="O6" i="16"/>
  <c r="O7" i="16"/>
  <c r="O8" i="16"/>
  <c r="O9" i="16"/>
  <c r="O10" i="16"/>
  <c r="O11" i="16"/>
  <c r="O5" i="16"/>
  <c r="O6" i="3"/>
  <c r="O7" i="3"/>
  <c r="O8" i="3"/>
  <c r="O9" i="3"/>
  <c r="O10" i="3"/>
  <c r="O11" i="3"/>
  <c r="O12" i="3"/>
  <c r="O13" i="3"/>
  <c r="O14" i="3"/>
  <c r="O15" i="3"/>
  <c r="O16" i="3"/>
  <c r="O17" i="3"/>
  <c r="O18" i="3"/>
  <c r="O19" i="3"/>
  <c r="O20" i="3"/>
  <c r="O21" i="3"/>
  <c r="O22" i="3"/>
  <c r="O23" i="3"/>
  <c r="O24" i="3"/>
  <c r="O25" i="3"/>
  <c r="O26" i="3"/>
  <c r="O27" i="3"/>
  <c r="O142" i="3"/>
  <c r="O143" i="3"/>
  <c r="O144" i="3"/>
  <c r="O145" i="3"/>
  <c r="O146" i="3"/>
  <c r="O147" i="3"/>
  <c r="O148" i="3"/>
  <c r="O149"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43" i="3"/>
  <c r="O44" i="3"/>
  <c r="O45" i="3"/>
  <c r="O42" i="3"/>
  <c r="O29" i="3"/>
  <c r="O30" i="3"/>
  <c r="O31" i="3"/>
  <c r="O32" i="3"/>
  <c r="O33" i="3"/>
  <c r="O34" i="3"/>
  <c r="O35" i="3"/>
  <c r="O36" i="3"/>
  <c r="O37" i="3"/>
  <c r="O38" i="3"/>
  <c r="O39" i="3"/>
  <c r="O40" i="3"/>
  <c r="O41" i="3"/>
  <c r="O28" i="3"/>
  <c r="O50" i="3"/>
  <c r="O51" i="3"/>
  <c r="O56" i="3"/>
  <c r="O53" i="3"/>
  <c r="O54" i="3"/>
  <c r="O55" i="3"/>
  <c r="O52" i="3"/>
  <c r="AA5" i="3" l="1"/>
  <c r="AB5" i="3" l="1"/>
  <c r="AC12" i="16"/>
  <c r="AA12" i="16"/>
  <c r="AB12" i="16" s="1"/>
  <c r="AF12" i="16" s="1"/>
  <c r="AC11" i="16"/>
  <c r="AA11" i="16"/>
  <c r="AB11" i="16" s="1"/>
  <c r="AF11" i="16" s="1"/>
  <c r="AA10" i="16"/>
  <c r="AB10" i="16" s="1"/>
  <c r="AF10" i="16" s="1"/>
  <c r="AC9" i="16"/>
  <c r="AA9" i="16"/>
  <c r="AB9" i="16" s="1"/>
  <c r="AF9" i="16" s="1"/>
  <c r="AA8" i="16"/>
  <c r="AB8" i="16" s="1"/>
  <c r="AF8" i="16" s="1"/>
  <c r="AA7" i="16"/>
  <c r="AB7" i="16" s="1"/>
  <c r="AF7" i="16" s="1"/>
  <c r="AA6" i="16"/>
  <c r="AB6" i="16" s="1"/>
  <c r="AF6" i="16" s="1"/>
  <c r="AC5" i="16"/>
  <c r="AA5" i="16"/>
  <c r="AB5" i="16" s="1"/>
  <c r="AF5" i="16" s="1"/>
  <c r="AA74" i="3"/>
  <c r="AB74" i="3" s="1"/>
  <c r="AF74" i="3" s="1"/>
  <c r="BI74" i="3" s="1"/>
  <c r="AF119" i="3"/>
  <c r="BI119" i="3" s="1"/>
  <c r="AA83" i="3"/>
  <c r="AB83" i="3" s="1"/>
  <c r="AF83" i="3" s="1"/>
  <c r="BI83" i="3" s="1"/>
  <c r="AA62" i="3"/>
  <c r="AB62" i="3" s="1"/>
  <c r="AF62" i="3" s="1"/>
  <c r="BI62" i="3" s="1"/>
  <c r="AA92" i="3"/>
  <c r="AB92" i="3" s="1"/>
  <c r="AF92" i="3" s="1"/>
  <c r="BI92" i="3" s="1"/>
  <c r="AA178" i="3"/>
  <c r="AB178" i="3" s="1"/>
  <c r="AF178" i="3" s="1"/>
  <c r="BI178" i="3" s="1"/>
  <c r="AA179" i="3"/>
  <c r="AB179" i="3" s="1"/>
  <c r="AF179" i="3" s="1"/>
  <c r="BI179" i="3" s="1"/>
  <c r="AC179" i="3"/>
  <c r="AA180" i="3"/>
  <c r="AB180" i="3" s="1"/>
  <c r="AF180" i="3" s="1"/>
  <c r="BI180" i="3" s="1"/>
  <c r="AA181" i="3"/>
  <c r="AB181" i="3" s="1"/>
  <c r="AF181" i="3" s="1"/>
  <c r="BI181" i="3" s="1"/>
  <c r="AA182" i="3"/>
  <c r="AB182" i="3" s="1"/>
  <c r="AF182" i="3" s="1"/>
  <c r="BI182" i="3" s="1"/>
  <c r="AC182" i="3"/>
  <c r="AA183" i="3"/>
  <c r="AB183" i="3" s="1"/>
  <c r="AF183" i="3" s="1"/>
  <c r="BI183" i="3" s="1"/>
  <c r="AA184" i="3"/>
  <c r="AB184" i="3" s="1"/>
  <c r="AF184" i="3" s="1"/>
  <c r="BI184" i="3" s="1"/>
  <c r="AA185" i="3"/>
  <c r="AB185" i="3" s="1"/>
  <c r="AF185" i="3" s="1"/>
  <c r="BI185" i="3" s="1"/>
  <c r="AC185" i="3"/>
  <c r="AA186" i="3"/>
  <c r="AB186" i="3" s="1"/>
  <c r="AF186" i="3" s="1"/>
  <c r="BI186" i="3" s="1"/>
  <c r="AA187" i="3"/>
  <c r="AB187" i="3" s="1"/>
  <c r="AF187" i="3" s="1"/>
  <c r="BI187" i="3" s="1"/>
  <c r="AA188" i="3"/>
  <c r="AB188" i="3" s="1"/>
  <c r="AF188" i="3" s="1"/>
  <c r="BI188" i="3" s="1"/>
  <c r="AA189" i="3"/>
  <c r="AB189" i="3" s="1"/>
  <c r="AF189" i="3" s="1"/>
  <c r="BI189" i="3" s="1"/>
  <c r="AA190" i="3"/>
  <c r="AB190" i="3" s="1"/>
  <c r="AF190" i="3" s="1"/>
  <c r="BI190" i="3" s="1"/>
  <c r="AA191" i="3"/>
  <c r="AB191" i="3" s="1"/>
  <c r="AF191" i="3" s="1"/>
  <c r="BI191" i="3" s="1"/>
  <c r="AA192" i="3"/>
  <c r="AB192" i="3" s="1"/>
  <c r="AF192" i="3" s="1"/>
  <c r="BI192" i="3" s="1"/>
  <c r="AA193" i="3"/>
  <c r="AB193" i="3" s="1"/>
  <c r="AF193" i="3" s="1"/>
  <c r="BI193" i="3" s="1"/>
  <c r="AC193" i="3"/>
  <c r="AA194" i="3"/>
  <c r="AB194" i="3" s="1"/>
  <c r="AF194" i="3" s="1"/>
  <c r="BI194" i="3" s="1"/>
  <c r="AC194" i="3"/>
  <c r="AA158" i="3"/>
  <c r="AB158" i="3" s="1"/>
  <c r="AF158" i="3" s="1"/>
  <c r="BI158" i="3" s="1"/>
  <c r="AA159" i="3"/>
  <c r="AB159" i="3" s="1"/>
  <c r="AF159" i="3" s="1"/>
  <c r="BI159" i="3" s="1"/>
  <c r="AA160" i="3"/>
  <c r="AB160" i="3" s="1"/>
  <c r="AF160" i="3" s="1"/>
  <c r="BI160" i="3" s="1"/>
  <c r="AA161" i="3"/>
  <c r="AB161" i="3" s="1"/>
  <c r="AF161" i="3" s="1"/>
  <c r="BI161" i="3" s="1"/>
  <c r="AA162" i="3"/>
  <c r="AB162" i="3" s="1"/>
  <c r="AC162" i="3"/>
  <c r="AA163" i="3"/>
  <c r="AB163" i="3" s="1"/>
  <c r="AF163" i="3" s="1"/>
  <c r="BI163" i="3" s="1"/>
  <c r="AA164" i="3"/>
  <c r="AB164" i="3" s="1"/>
  <c r="AF164" i="3" s="1"/>
  <c r="BI164" i="3" s="1"/>
  <c r="AC164" i="3"/>
  <c r="AA165" i="3"/>
  <c r="AB165" i="3" s="1"/>
  <c r="AF165" i="3" s="1"/>
  <c r="BI165" i="3" s="1"/>
  <c r="AA166" i="3"/>
  <c r="AB166" i="3" s="1"/>
  <c r="AF166" i="3" s="1"/>
  <c r="BI166" i="3" s="1"/>
  <c r="AA167" i="3"/>
  <c r="AB167" i="3" s="1"/>
  <c r="AF167" i="3" s="1"/>
  <c r="BI167" i="3" s="1"/>
  <c r="AC167" i="3"/>
  <c r="AA168" i="3"/>
  <c r="AB168" i="3" s="1"/>
  <c r="AF168" i="3" s="1"/>
  <c r="BI168" i="3" s="1"/>
  <c r="AA169" i="3"/>
  <c r="AB169" i="3" s="1"/>
  <c r="AF169" i="3" s="1"/>
  <c r="BI169" i="3" s="1"/>
  <c r="AA170" i="3"/>
  <c r="AB170" i="3" s="1"/>
  <c r="AF170" i="3" s="1"/>
  <c r="BI170" i="3" s="1"/>
  <c r="AB171" i="3"/>
  <c r="AF171" i="3" s="1"/>
  <c r="BI171" i="3" s="1"/>
  <c r="AF172" i="3"/>
  <c r="BI172" i="3" s="1"/>
  <c r="AC172" i="3"/>
  <c r="AA173" i="3"/>
  <c r="AB173" i="3" s="1"/>
  <c r="AF173" i="3" s="1"/>
  <c r="BI173" i="3" s="1"/>
  <c r="AA174" i="3"/>
  <c r="AB174" i="3" s="1"/>
  <c r="AF174" i="3" s="1"/>
  <c r="BI174" i="3" s="1"/>
  <c r="AA175" i="3"/>
  <c r="AB175" i="3" s="1"/>
  <c r="AF175" i="3" s="1"/>
  <c r="BI175" i="3" s="1"/>
  <c r="AA176" i="3"/>
  <c r="AB176" i="3" s="1"/>
  <c r="AF176" i="3" s="1"/>
  <c r="BI176" i="3" s="1"/>
  <c r="AA177" i="3"/>
  <c r="AB177" i="3" s="1"/>
  <c r="AF177" i="3" s="1"/>
  <c r="BI177" i="3" s="1"/>
  <c r="AA150" i="3"/>
  <c r="AB150" i="3" s="1"/>
  <c r="AF150" i="3" s="1"/>
  <c r="BI150" i="3" s="1"/>
  <c r="AC150" i="3"/>
  <c r="AA151" i="3"/>
  <c r="AB151" i="3" s="1"/>
  <c r="AF151" i="3" s="1"/>
  <c r="BI151" i="3" s="1"/>
  <c r="AC151" i="3"/>
  <c r="AA152" i="3"/>
  <c r="AB152" i="3" s="1"/>
  <c r="AF152" i="3" s="1"/>
  <c r="BI152" i="3" s="1"/>
  <c r="AC152" i="3"/>
  <c r="AA153" i="3"/>
  <c r="AB153" i="3" s="1"/>
  <c r="AF153" i="3" s="1"/>
  <c r="BI153" i="3" s="1"/>
  <c r="AC153" i="3"/>
  <c r="AA154" i="3"/>
  <c r="AB154" i="3" s="1"/>
  <c r="AF154" i="3" s="1"/>
  <c r="BI154" i="3" s="1"/>
  <c r="AC154" i="3"/>
  <c r="AA155" i="3"/>
  <c r="AB155" i="3" s="1"/>
  <c r="AF155" i="3" s="1"/>
  <c r="BI155" i="3" s="1"/>
  <c r="AC155" i="3"/>
  <c r="AA156" i="3"/>
  <c r="AB156" i="3" s="1"/>
  <c r="AF156" i="3" s="1"/>
  <c r="BI156" i="3" s="1"/>
  <c r="AC156" i="3"/>
  <c r="AA157" i="3"/>
  <c r="AB157" i="3" s="1"/>
  <c r="AF157" i="3" s="1"/>
  <c r="BI157" i="3" s="1"/>
  <c r="AA141" i="3"/>
  <c r="AB141" i="3" s="1"/>
  <c r="AF141" i="3" s="1"/>
  <c r="BI141" i="3" s="1"/>
  <c r="AC141" i="3"/>
  <c r="AA142" i="3"/>
  <c r="AB142" i="3" s="1"/>
  <c r="AF142" i="3" s="1"/>
  <c r="BI142" i="3" s="1"/>
  <c r="AC142" i="3"/>
  <c r="AA143" i="3"/>
  <c r="AB143" i="3" s="1"/>
  <c r="AF143" i="3" s="1"/>
  <c r="BI143" i="3" s="1"/>
  <c r="AC143" i="3"/>
  <c r="AA144" i="3"/>
  <c r="AB144" i="3" s="1"/>
  <c r="AF144" i="3" s="1"/>
  <c r="BI144" i="3" s="1"/>
  <c r="AC144" i="3"/>
  <c r="AA145" i="3"/>
  <c r="AB145" i="3" s="1"/>
  <c r="AF145" i="3" s="1"/>
  <c r="BI145" i="3" s="1"/>
  <c r="AC145" i="3"/>
  <c r="AA146" i="3"/>
  <c r="AB146" i="3" s="1"/>
  <c r="AF146" i="3" s="1"/>
  <c r="BI146" i="3" s="1"/>
  <c r="AC146" i="3"/>
  <c r="AA147" i="3"/>
  <c r="AB147" i="3" s="1"/>
  <c r="AF147" i="3" s="1"/>
  <c r="BI147" i="3" s="1"/>
  <c r="AC147" i="3"/>
  <c r="AA148" i="3"/>
  <c r="AB148" i="3" s="1"/>
  <c r="AF148" i="3" s="1"/>
  <c r="BI148" i="3" s="1"/>
  <c r="AC148" i="3"/>
  <c r="AA149" i="3"/>
  <c r="AB149" i="3" s="1"/>
  <c r="AF149" i="3" s="1"/>
  <c r="BI149" i="3" s="1"/>
  <c r="AC149" i="3"/>
  <c r="AA130" i="3"/>
  <c r="AB130" i="3" s="1"/>
  <c r="AF130" i="3" s="1"/>
  <c r="BI130" i="3" s="1"/>
  <c r="AC130" i="3"/>
  <c r="AA131" i="3"/>
  <c r="AB131" i="3" s="1"/>
  <c r="AF131" i="3" s="1"/>
  <c r="BI131" i="3" s="1"/>
  <c r="AC131" i="3"/>
  <c r="AA132" i="3"/>
  <c r="AB132" i="3" s="1"/>
  <c r="AF132" i="3" s="1"/>
  <c r="BI132" i="3" s="1"/>
  <c r="AC132" i="3"/>
  <c r="AA133" i="3"/>
  <c r="AB133" i="3" s="1"/>
  <c r="AF133" i="3" s="1"/>
  <c r="BI133" i="3" s="1"/>
  <c r="AC133" i="3"/>
  <c r="AA134" i="3"/>
  <c r="AB134" i="3" s="1"/>
  <c r="AF134" i="3" s="1"/>
  <c r="BI134" i="3" s="1"/>
  <c r="AC134" i="3"/>
  <c r="AA135" i="3"/>
  <c r="AB135" i="3" s="1"/>
  <c r="AF135" i="3" s="1"/>
  <c r="BI135" i="3" s="1"/>
  <c r="AC135" i="3"/>
  <c r="AA136" i="3"/>
  <c r="AB136" i="3" s="1"/>
  <c r="AF136" i="3" s="1"/>
  <c r="BI136" i="3" s="1"/>
  <c r="AC136" i="3"/>
  <c r="AA137" i="3"/>
  <c r="AB137" i="3" s="1"/>
  <c r="AF137" i="3" s="1"/>
  <c r="BI137" i="3" s="1"/>
  <c r="AC137" i="3"/>
  <c r="AA138" i="3"/>
  <c r="AB138" i="3" s="1"/>
  <c r="AF138" i="3" s="1"/>
  <c r="BI138" i="3" s="1"/>
  <c r="AC138" i="3"/>
  <c r="AA139" i="3"/>
  <c r="AB139" i="3" s="1"/>
  <c r="AF139" i="3" s="1"/>
  <c r="BI139" i="3" s="1"/>
  <c r="AC139" i="3"/>
  <c r="AA140" i="3"/>
  <c r="AB140" i="3" s="1"/>
  <c r="AF140" i="3" s="1"/>
  <c r="BI140" i="3" s="1"/>
  <c r="AC140" i="3"/>
  <c r="AA120" i="3"/>
  <c r="AB120" i="3" s="1"/>
  <c r="AF120" i="3" s="1"/>
  <c r="BI120" i="3" s="1"/>
  <c r="AC120" i="3"/>
  <c r="AA121" i="3"/>
  <c r="AB121" i="3" s="1"/>
  <c r="AF121" i="3" s="1"/>
  <c r="BI121" i="3" s="1"/>
  <c r="AA122" i="3"/>
  <c r="AB122" i="3" s="1"/>
  <c r="AF122" i="3" s="1"/>
  <c r="BI122" i="3" s="1"/>
  <c r="AC122" i="3"/>
  <c r="AA123" i="3"/>
  <c r="AB123" i="3" s="1"/>
  <c r="AF123" i="3" s="1"/>
  <c r="BI123" i="3" s="1"/>
  <c r="AC123" i="3"/>
  <c r="AA124" i="3"/>
  <c r="AB124" i="3" s="1"/>
  <c r="AF124" i="3" s="1"/>
  <c r="BI124" i="3" s="1"/>
  <c r="AC124" i="3"/>
  <c r="AA125" i="3"/>
  <c r="AB125" i="3" s="1"/>
  <c r="AF125" i="3" s="1"/>
  <c r="BI125" i="3" s="1"/>
  <c r="AC125" i="3"/>
  <c r="AA126" i="3"/>
  <c r="AB126" i="3" s="1"/>
  <c r="AF126" i="3" s="1"/>
  <c r="BI126" i="3" s="1"/>
  <c r="AC126" i="3"/>
  <c r="AA127" i="3"/>
  <c r="AB127" i="3" s="1"/>
  <c r="AF127" i="3" s="1"/>
  <c r="BI127" i="3" s="1"/>
  <c r="AC127" i="3"/>
  <c r="AA128" i="3"/>
  <c r="AB128" i="3" s="1"/>
  <c r="AF128" i="3" s="1"/>
  <c r="BI128" i="3" s="1"/>
  <c r="AC128" i="3"/>
  <c r="AA129" i="3"/>
  <c r="AB129" i="3" s="1"/>
  <c r="AF129" i="3" s="1"/>
  <c r="BI129" i="3" s="1"/>
  <c r="AC129" i="3"/>
  <c r="AA116" i="3"/>
  <c r="AB116" i="3" s="1"/>
  <c r="AF116" i="3" s="1"/>
  <c r="BI116" i="3" s="1"/>
  <c r="AA117" i="3"/>
  <c r="AB117" i="3" s="1"/>
  <c r="AF117" i="3" s="1"/>
  <c r="BI117" i="3" s="1"/>
  <c r="AA118" i="3"/>
  <c r="AB118" i="3" s="1"/>
  <c r="AF118" i="3" s="1"/>
  <c r="BI118" i="3" s="1"/>
  <c r="AA111" i="3"/>
  <c r="AB111" i="3" s="1"/>
  <c r="AF111" i="3" s="1"/>
  <c r="BI111" i="3" s="1"/>
  <c r="AC111" i="3"/>
  <c r="AA112" i="3"/>
  <c r="AB112" i="3" s="1"/>
  <c r="AF112" i="3" s="1"/>
  <c r="BI112" i="3" s="1"/>
  <c r="AC112" i="3"/>
  <c r="AA113" i="3"/>
  <c r="AB113" i="3" s="1"/>
  <c r="AF113" i="3" s="1"/>
  <c r="BI113" i="3" s="1"/>
  <c r="AC113" i="3"/>
  <c r="AA114" i="3"/>
  <c r="AB114" i="3" s="1"/>
  <c r="AF114" i="3" s="1"/>
  <c r="BI114" i="3" s="1"/>
  <c r="AC114" i="3"/>
  <c r="AA115" i="3"/>
  <c r="AB115" i="3" s="1"/>
  <c r="AF115" i="3" s="1"/>
  <c r="BI115" i="3" s="1"/>
  <c r="AC115" i="3"/>
  <c r="AA108" i="3"/>
  <c r="AB108" i="3" s="1"/>
  <c r="AF108" i="3" s="1"/>
  <c r="BI108" i="3" s="1"/>
  <c r="AA103" i="3"/>
  <c r="AB103" i="3" s="1"/>
  <c r="AF103" i="3" s="1"/>
  <c r="BI103" i="3" s="1"/>
  <c r="AA104" i="3"/>
  <c r="AB104" i="3" s="1"/>
  <c r="AF104" i="3" s="1"/>
  <c r="BI104" i="3" s="1"/>
  <c r="AA105" i="3"/>
  <c r="AB105" i="3" s="1"/>
  <c r="AF105" i="3" s="1"/>
  <c r="BI105" i="3" s="1"/>
  <c r="AA106" i="3"/>
  <c r="AB106" i="3" s="1"/>
  <c r="AF106" i="3" s="1"/>
  <c r="BI106" i="3" s="1"/>
  <c r="AA107" i="3"/>
  <c r="AB107" i="3" s="1"/>
  <c r="AF107" i="3" s="1"/>
  <c r="BI107" i="3" s="1"/>
  <c r="AA109" i="3"/>
  <c r="AB109" i="3" s="1"/>
  <c r="AA110" i="3"/>
  <c r="AB110" i="3" s="1"/>
  <c r="AF110" i="3" s="1"/>
  <c r="BI110" i="3" s="1"/>
  <c r="AA98" i="3"/>
  <c r="AB98" i="3" s="1"/>
  <c r="AF98" i="3" s="1"/>
  <c r="BI98" i="3" s="1"/>
  <c r="AA99" i="3"/>
  <c r="AB99" i="3" s="1"/>
  <c r="AF99" i="3" s="1"/>
  <c r="BI99" i="3" s="1"/>
  <c r="AC99" i="3"/>
  <c r="AA100" i="3"/>
  <c r="AB100" i="3" s="1"/>
  <c r="AF100" i="3" s="1"/>
  <c r="BI100" i="3" s="1"/>
  <c r="AA101" i="3"/>
  <c r="AB101" i="3" s="1"/>
  <c r="AF101" i="3" s="1"/>
  <c r="BI101" i="3" s="1"/>
  <c r="AA102" i="3"/>
  <c r="AB102" i="3" s="1"/>
  <c r="AF102" i="3" s="1"/>
  <c r="BI102" i="3" s="1"/>
  <c r="AA82" i="3"/>
  <c r="AB82" i="3" s="1"/>
  <c r="AF82" i="3" s="1"/>
  <c r="BI82" i="3" s="1"/>
  <c r="AC82" i="3"/>
  <c r="AA84" i="3"/>
  <c r="AB84" i="3" s="1"/>
  <c r="AF84" i="3" s="1"/>
  <c r="BI84" i="3" s="1"/>
  <c r="AC84" i="3"/>
  <c r="AA85" i="3"/>
  <c r="AB85" i="3" s="1"/>
  <c r="AF85" i="3" s="1"/>
  <c r="BI85" i="3" s="1"/>
  <c r="AC85" i="3"/>
  <c r="AA86" i="3"/>
  <c r="AB86" i="3" s="1"/>
  <c r="AF86" i="3" s="1"/>
  <c r="BI86" i="3" s="1"/>
  <c r="AC86" i="3"/>
  <c r="AA87" i="3"/>
  <c r="AB87" i="3" s="1"/>
  <c r="AF87" i="3" s="1"/>
  <c r="BI87" i="3" s="1"/>
  <c r="AC87" i="3"/>
  <c r="AA88" i="3"/>
  <c r="AB88" i="3" s="1"/>
  <c r="AF88" i="3" s="1"/>
  <c r="BI88" i="3" s="1"/>
  <c r="AC88" i="3"/>
  <c r="AA89" i="3"/>
  <c r="AB89" i="3" s="1"/>
  <c r="AF89" i="3" s="1"/>
  <c r="BI89" i="3" s="1"/>
  <c r="AC89" i="3"/>
  <c r="AA90" i="3"/>
  <c r="AB90" i="3" s="1"/>
  <c r="AF90" i="3" s="1"/>
  <c r="BI90" i="3" s="1"/>
  <c r="AA91" i="3"/>
  <c r="AB91" i="3" s="1"/>
  <c r="AF91" i="3" s="1"/>
  <c r="BI91" i="3" s="1"/>
  <c r="AC91" i="3"/>
  <c r="AA93" i="3"/>
  <c r="AB93" i="3" s="1"/>
  <c r="AF93" i="3" s="1"/>
  <c r="BI93" i="3" s="1"/>
  <c r="AA94" i="3"/>
  <c r="AB94" i="3" s="1"/>
  <c r="AF94" i="3" s="1"/>
  <c r="BI94" i="3" s="1"/>
  <c r="AA95" i="3"/>
  <c r="AB95" i="3" s="1"/>
  <c r="AF95" i="3" s="1"/>
  <c r="BI95" i="3" s="1"/>
  <c r="AA96" i="3"/>
  <c r="AB96" i="3" s="1"/>
  <c r="AF96" i="3" s="1"/>
  <c r="BI96" i="3" s="1"/>
  <c r="AA97" i="3"/>
  <c r="AB97" i="3" s="1"/>
  <c r="AF97" i="3" s="1"/>
  <c r="BI97" i="3" s="1"/>
  <c r="AA81" i="3"/>
  <c r="AB81" i="3" s="1"/>
  <c r="AF81" i="3" s="1"/>
  <c r="BI81" i="3" s="1"/>
  <c r="AA79" i="3"/>
  <c r="AB79" i="3" s="1"/>
  <c r="AF79" i="3" s="1"/>
  <c r="BI79" i="3" s="1"/>
  <c r="AA80" i="3"/>
  <c r="AB80" i="3" s="1"/>
  <c r="AF80" i="3" s="1"/>
  <c r="BI80" i="3" s="1"/>
  <c r="AC80" i="3"/>
  <c r="AA78" i="3"/>
  <c r="AB78" i="3" s="1"/>
  <c r="AF78" i="3" s="1"/>
  <c r="BI78" i="3" s="1"/>
  <c r="AA76" i="3"/>
  <c r="AB76" i="3" s="1"/>
  <c r="AF76" i="3" s="1"/>
  <c r="BI76" i="3" s="1"/>
  <c r="AA75" i="3"/>
  <c r="AB75" i="3" s="1"/>
  <c r="AF75" i="3" s="1"/>
  <c r="BI75" i="3" s="1"/>
  <c r="AA71" i="3"/>
  <c r="AB71" i="3" s="1"/>
  <c r="AF71" i="3" s="1"/>
  <c r="BI71" i="3" s="1"/>
  <c r="AA72" i="3"/>
  <c r="AB72" i="3" s="1"/>
  <c r="AF72" i="3" s="1"/>
  <c r="BI72" i="3" s="1"/>
  <c r="AA73" i="3"/>
  <c r="AB73" i="3" s="1"/>
  <c r="AF73" i="3" s="1"/>
  <c r="BI73" i="3" s="1"/>
  <c r="AC76" i="3"/>
  <c r="AA77" i="3"/>
  <c r="AB77" i="3" s="1"/>
  <c r="AF77" i="3" s="1"/>
  <c r="BI77" i="3" s="1"/>
  <c r="AC77" i="3"/>
  <c r="AA67" i="3"/>
  <c r="AB67" i="3" s="1"/>
  <c r="AF67" i="3" s="1"/>
  <c r="BI67" i="3" s="1"/>
  <c r="AA68" i="3"/>
  <c r="AB68" i="3" s="1"/>
  <c r="AF68" i="3" s="1"/>
  <c r="BI68" i="3" s="1"/>
  <c r="AC68" i="3"/>
  <c r="AA69" i="3"/>
  <c r="AB69" i="3" s="1"/>
  <c r="AF69" i="3" s="1"/>
  <c r="BI69" i="3" s="1"/>
  <c r="AC69" i="3"/>
  <c r="AA70" i="3"/>
  <c r="AB70" i="3" s="1"/>
  <c r="AF70" i="3" s="1"/>
  <c r="BI70" i="3" s="1"/>
  <c r="AA59" i="3"/>
  <c r="AB59" i="3" s="1"/>
  <c r="AF59" i="3" s="1"/>
  <c r="BI59" i="3" s="1"/>
  <c r="AA57" i="3"/>
  <c r="AB57" i="3" s="1"/>
  <c r="AF57" i="3" s="1"/>
  <c r="BI57" i="3" s="1"/>
  <c r="AA58" i="3"/>
  <c r="AB58" i="3" s="1"/>
  <c r="AF58" i="3" s="1"/>
  <c r="BI58" i="3" s="1"/>
  <c r="AA60" i="3"/>
  <c r="AB60" i="3" s="1"/>
  <c r="AF60" i="3" s="1"/>
  <c r="BI60" i="3" s="1"/>
  <c r="AA61" i="3"/>
  <c r="AB61" i="3" s="1"/>
  <c r="AF61" i="3" s="1"/>
  <c r="BI61" i="3" s="1"/>
  <c r="AA63" i="3"/>
  <c r="AB63" i="3" s="1"/>
  <c r="AF63" i="3" s="1"/>
  <c r="BI63" i="3" s="1"/>
  <c r="AA64" i="3"/>
  <c r="AB64" i="3" s="1"/>
  <c r="AF64" i="3" s="1"/>
  <c r="BI64" i="3" s="1"/>
  <c r="AA65" i="3"/>
  <c r="AB65" i="3" s="1"/>
  <c r="AF65" i="3" s="1"/>
  <c r="BI65" i="3" s="1"/>
  <c r="AA66" i="3"/>
  <c r="AB66" i="3" s="1"/>
  <c r="AF66" i="3" s="1"/>
  <c r="BI66" i="3" s="1"/>
  <c r="AA53" i="3"/>
  <c r="AB53" i="3" s="1"/>
  <c r="AF53" i="3" s="1"/>
  <c r="BI53" i="3" s="1"/>
  <c r="AA52" i="3"/>
  <c r="AB52" i="3" s="1"/>
  <c r="AF52" i="3" s="1"/>
  <c r="BI52" i="3" s="1"/>
  <c r="AA54" i="3"/>
  <c r="AB54" i="3" s="1"/>
  <c r="AF54" i="3" s="1"/>
  <c r="BI54" i="3" s="1"/>
  <c r="AA55" i="3"/>
  <c r="AB55" i="3" s="1"/>
  <c r="AF55" i="3" s="1"/>
  <c r="BI55" i="3" s="1"/>
  <c r="AA56" i="3"/>
  <c r="AB56" i="3" s="1"/>
  <c r="AF56" i="3" s="1"/>
  <c r="BI56" i="3" s="1"/>
  <c r="AA43" i="3"/>
  <c r="AB43" i="3" s="1"/>
  <c r="AF43" i="3" s="1"/>
  <c r="BI43" i="3" s="1"/>
  <c r="AC43" i="3"/>
  <c r="AA44" i="3"/>
  <c r="AB44" i="3" s="1"/>
  <c r="AF44" i="3" s="1"/>
  <c r="BI44" i="3" s="1"/>
  <c r="AC44" i="3"/>
  <c r="AA45" i="3"/>
  <c r="AB45" i="3" s="1"/>
  <c r="AF45" i="3" s="1"/>
  <c r="BI45" i="3" s="1"/>
  <c r="AC45" i="3"/>
  <c r="AA49" i="3"/>
  <c r="AB49" i="3" s="1"/>
  <c r="AF49" i="3" s="1"/>
  <c r="BI49" i="3" s="1"/>
  <c r="AA50" i="3"/>
  <c r="AB50" i="3" s="1"/>
  <c r="AF50" i="3" s="1"/>
  <c r="BI50" i="3" s="1"/>
  <c r="AA51" i="3"/>
  <c r="AB51" i="3" s="1"/>
  <c r="AF51" i="3" s="1"/>
  <c r="BI51" i="3" s="1"/>
  <c r="AC176" i="3" l="1"/>
  <c r="AC171" i="3"/>
  <c r="AC189" i="3"/>
  <c r="AC180" i="3"/>
  <c r="AC175" i="3"/>
  <c r="AC170" i="3"/>
  <c r="AC165" i="3"/>
  <c r="AC161" i="3"/>
  <c r="AC188" i="3"/>
  <c r="AC183" i="3"/>
  <c r="AC192" i="3"/>
  <c r="AC169" i="3"/>
  <c r="AC186" i="3"/>
  <c r="AC177" i="3"/>
  <c r="AC163" i="3"/>
  <c r="AC190" i="3"/>
  <c r="AC181" i="3"/>
  <c r="AF5" i="3"/>
  <c r="BI5" i="3" s="1"/>
  <c r="BG5" i="3"/>
  <c r="AC74" i="3"/>
  <c r="AC191" i="3"/>
  <c r="AC187" i="3"/>
  <c r="AC184" i="3"/>
  <c r="AC178" i="3"/>
  <c r="AC174" i="3"/>
  <c r="AC173" i="3"/>
  <c r="AC166" i="3"/>
  <c r="AC160" i="3"/>
  <c r="AC168" i="3"/>
  <c r="AC159" i="3"/>
  <c r="AC158" i="3"/>
  <c r="AC109" i="3"/>
  <c r="AF109" i="3"/>
  <c r="BI109" i="3" s="1"/>
  <c r="AC121" i="3"/>
  <c r="AC119" i="3"/>
  <c r="AC58" i="3"/>
  <c r="AC5" i="3"/>
  <c r="AC6" i="16"/>
  <c r="BG12" i="16"/>
  <c r="AC7" i="16"/>
  <c r="AC10" i="16"/>
  <c r="BG9" i="16"/>
  <c r="BG5" i="16"/>
  <c r="AC8" i="16"/>
  <c r="BG11" i="16"/>
  <c r="BG45" i="3"/>
  <c r="AC64" i="3"/>
  <c r="AC70" i="3"/>
  <c r="AC100" i="3"/>
  <c r="AC117" i="3"/>
  <c r="BG138" i="3"/>
  <c r="BG134" i="3"/>
  <c r="BG130" i="3"/>
  <c r="BG146" i="3"/>
  <c r="BG142" i="3"/>
  <c r="AC54" i="3"/>
  <c r="AC65" i="3"/>
  <c r="AC59" i="3"/>
  <c r="AC71" i="3"/>
  <c r="AC78" i="3"/>
  <c r="AC94" i="3"/>
  <c r="BG88" i="3"/>
  <c r="BG84" i="3"/>
  <c r="BG98" i="3"/>
  <c r="AC103" i="3"/>
  <c r="AC118" i="3"/>
  <c r="BG127" i="3"/>
  <c r="BG123" i="3"/>
  <c r="BG155" i="3"/>
  <c r="BG177" i="3"/>
  <c r="BG173" i="3"/>
  <c r="BG169" i="3"/>
  <c r="BG165" i="3"/>
  <c r="BG161" i="3"/>
  <c r="BG194" i="3"/>
  <c r="BG190" i="3"/>
  <c r="BG186" i="3"/>
  <c r="BG182" i="3"/>
  <c r="BG180" i="3"/>
  <c r="AC50" i="3"/>
  <c r="AC56" i="3"/>
  <c r="AC53" i="3"/>
  <c r="AC63" i="3"/>
  <c r="BG58" i="3"/>
  <c r="AC67" i="3"/>
  <c r="AC73" i="3"/>
  <c r="BG74" i="3"/>
  <c r="BG80" i="3"/>
  <c r="BG96" i="3"/>
  <c r="BG89" i="3"/>
  <c r="BG87" i="3"/>
  <c r="BG85" i="3"/>
  <c r="BG82" i="3"/>
  <c r="AC105" i="3"/>
  <c r="AC116" i="3"/>
  <c r="BG128" i="3"/>
  <c r="BG126" i="3"/>
  <c r="BG124" i="3"/>
  <c r="BG122" i="3"/>
  <c r="BG120" i="3"/>
  <c r="BG156" i="3"/>
  <c r="BG154" i="3"/>
  <c r="BG152" i="3"/>
  <c r="BG150" i="3"/>
  <c r="BG176" i="3"/>
  <c r="BG174" i="3"/>
  <c r="BG172" i="3"/>
  <c r="BG170" i="3"/>
  <c r="BG168" i="3"/>
  <c r="BG166" i="3"/>
  <c r="BG164" i="3"/>
  <c r="BG162" i="3"/>
  <c r="BG160" i="3"/>
  <c r="BG158" i="3"/>
  <c r="BG193" i="3"/>
  <c r="BG191" i="3"/>
  <c r="BG189" i="3"/>
  <c r="BG187" i="3"/>
  <c r="BG185" i="3"/>
  <c r="BG183" i="3"/>
  <c r="BG181" i="3"/>
  <c r="BG179" i="3"/>
  <c r="BG83" i="3"/>
  <c r="AC51" i="3"/>
  <c r="BG43" i="3"/>
  <c r="AC52" i="3"/>
  <c r="BG68" i="3"/>
  <c r="AC75" i="3"/>
  <c r="AC93" i="3"/>
  <c r="BG110" i="3"/>
  <c r="AC106" i="3"/>
  <c r="BG114" i="3"/>
  <c r="BG112" i="3"/>
  <c r="BG140" i="3"/>
  <c r="BG136" i="3"/>
  <c r="BG132" i="3"/>
  <c r="BG148" i="3"/>
  <c r="BG144" i="3"/>
  <c r="BG62" i="3"/>
  <c r="BG60" i="3"/>
  <c r="BG77" i="3"/>
  <c r="AC81" i="3"/>
  <c r="AC90" i="3"/>
  <c r="BG86" i="3"/>
  <c r="AC101" i="3"/>
  <c r="AC107" i="3"/>
  <c r="BG129" i="3"/>
  <c r="BG125" i="3"/>
  <c r="BG121" i="3"/>
  <c r="AC157" i="3"/>
  <c r="BG153" i="3"/>
  <c r="BG151" i="3"/>
  <c r="BG175" i="3"/>
  <c r="BG171" i="3"/>
  <c r="BG167" i="3"/>
  <c r="BG163" i="3"/>
  <c r="BG159" i="3"/>
  <c r="BG192" i="3"/>
  <c r="BG188" i="3"/>
  <c r="BG184" i="3"/>
  <c r="BG178" i="3"/>
  <c r="AC49" i="3"/>
  <c r="BG44" i="3"/>
  <c r="AC55" i="3"/>
  <c r="AC66" i="3"/>
  <c r="AC61" i="3"/>
  <c r="AC57" i="3"/>
  <c r="BG69" i="3"/>
  <c r="AC72" i="3"/>
  <c r="BG76" i="3"/>
  <c r="BG79" i="3"/>
  <c r="AC95" i="3"/>
  <c r="BG91" i="3"/>
  <c r="AC102" i="3"/>
  <c r="BG99" i="3"/>
  <c r="BG109" i="3"/>
  <c r="AC104" i="3"/>
  <c r="BG115" i="3"/>
  <c r="BG113" i="3"/>
  <c r="BG111" i="3"/>
  <c r="BG139" i="3"/>
  <c r="BG137" i="3"/>
  <c r="BG135" i="3"/>
  <c r="BG133" i="3"/>
  <c r="BG131" i="3"/>
  <c r="BG149" i="3"/>
  <c r="BG147" i="3"/>
  <c r="BG145" i="3"/>
  <c r="BG143" i="3"/>
  <c r="BG141" i="3"/>
  <c r="AC92" i="3"/>
  <c r="BG119" i="3"/>
  <c r="BG6" i="16"/>
  <c r="BG7" i="16"/>
  <c r="BG8" i="16"/>
  <c r="BG10" i="16"/>
  <c r="AC79" i="3"/>
  <c r="AC96" i="3"/>
  <c r="BG56" i="3"/>
  <c r="BG93" i="3"/>
  <c r="BG107" i="3"/>
  <c r="BG100" i="3"/>
  <c r="BG104" i="3"/>
  <c r="BG71" i="3"/>
  <c r="AC108" i="3"/>
  <c r="BG108" i="3"/>
  <c r="BG103" i="3"/>
  <c r="BG116" i="3"/>
  <c r="BG94" i="3"/>
  <c r="BG90" i="3"/>
  <c r="BG61" i="3"/>
  <c r="BG50" i="3"/>
  <c r="AC110" i="3"/>
  <c r="BG157" i="3"/>
  <c r="BG117" i="3"/>
  <c r="BG105" i="3"/>
  <c r="BG101" i="3"/>
  <c r="BG95" i="3"/>
  <c r="BG75" i="3"/>
  <c r="BG63" i="3"/>
  <c r="BG52" i="3"/>
  <c r="BG81" i="3"/>
  <c r="BG118" i="3"/>
  <c r="BG106" i="3"/>
  <c r="BG102" i="3"/>
  <c r="BG92" i="3"/>
  <c r="BG67" i="3"/>
  <c r="BG55" i="3"/>
  <c r="BG72" i="3"/>
  <c r="BG73" i="3"/>
  <c r="BG65" i="3"/>
  <c r="BG53" i="3"/>
  <c r="BG78" i="3"/>
  <c r="BG70" i="3"/>
  <c r="BG66" i="3"/>
  <c r="BG59" i="3"/>
  <c r="BG54" i="3"/>
  <c r="BG49" i="3"/>
  <c r="AC98" i="3"/>
  <c r="AC97" i="3"/>
  <c r="BG97" i="3"/>
  <c r="AC83" i="3"/>
  <c r="BG64" i="3"/>
  <c r="AC62" i="3"/>
  <c r="AC60" i="3"/>
  <c r="BG57" i="3"/>
  <c r="BG51" i="3"/>
  <c r="AA28" i="3"/>
  <c r="AB28" i="3" s="1"/>
  <c r="AF28" i="3" s="1"/>
  <c r="BI28" i="3" s="1"/>
  <c r="AA29" i="3"/>
  <c r="AB29" i="3" s="1"/>
  <c r="AF29" i="3" s="1"/>
  <c r="BI29" i="3" s="1"/>
  <c r="AA30" i="3"/>
  <c r="AB30" i="3" s="1"/>
  <c r="AF30" i="3" s="1"/>
  <c r="BI30" i="3" s="1"/>
  <c r="AA31" i="3"/>
  <c r="AB31" i="3" s="1"/>
  <c r="AF31" i="3" s="1"/>
  <c r="BI31" i="3" s="1"/>
  <c r="AA32" i="3"/>
  <c r="AB32" i="3" s="1"/>
  <c r="AF32" i="3" s="1"/>
  <c r="BI32" i="3" s="1"/>
  <c r="AA33" i="3"/>
  <c r="AB33" i="3" s="1"/>
  <c r="AF33" i="3" s="1"/>
  <c r="BI33" i="3" s="1"/>
  <c r="AA34" i="3"/>
  <c r="AB34" i="3" s="1"/>
  <c r="AF34" i="3" s="1"/>
  <c r="BI34" i="3" s="1"/>
  <c r="AA35" i="3"/>
  <c r="AB35" i="3" s="1"/>
  <c r="AF35" i="3" s="1"/>
  <c r="BI35" i="3" s="1"/>
  <c r="AA36" i="3"/>
  <c r="AB36" i="3" s="1"/>
  <c r="AF36" i="3" s="1"/>
  <c r="BI36" i="3" s="1"/>
  <c r="AA37" i="3"/>
  <c r="AB37" i="3" s="1"/>
  <c r="AF37" i="3" s="1"/>
  <c r="BI37" i="3" s="1"/>
  <c r="AA38" i="3"/>
  <c r="AB38" i="3" s="1"/>
  <c r="AF38" i="3" s="1"/>
  <c r="BI38" i="3" s="1"/>
  <c r="AA39" i="3"/>
  <c r="AB39" i="3" s="1"/>
  <c r="AF39" i="3" s="1"/>
  <c r="BI39" i="3" s="1"/>
  <c r="AA40" i="3"/>
  <c r="AB40" i="3" s="1"/>
  <c r="AF40" i="3" s="1"/>
  <c r="BI40" i="3" s="1"/>
  <c r="AA41" i="3"/>
  <c r="AB41" i="3" s="1"/>
  <c r="AF41" i="3" s="1"/>
  <c r="BI41" i="3" s="1"/>
  <c r="AA42" i="3"/>
  <c r="AB42" i="3" s="1"/>
  <c r="AF42" i="3" s="1"/>
  <c r="BI42" i="3" s="1"/>
  <c r="AA27" i="3"/>
  <c r="AB27" i="3" s="1"/>
  <c r="AF27" i="3" s="1"/>
  <c r="BI27" i="3" s="1"/>
  <c r="AA26" i="3"/>
  <c r="AB26" i="3" s="1"/>
  <c r="AF26" i="3" s="1"/>
  <c r="BI26" i="3" s="1"/>
  <c r="AA25" i="3"/>
  <c r="AB25" i="3" s="1"/>
  <c r="AF25" i="3" s="1"/>
  <c r="BI25" i="3" s="1"/>
  <c r="AA24" i="3"/>
  <c r="AB24" i="3" s="1"/>
  <c r="AF24" i="3" s="1"/>
  <c r="BI24" i="3" s="1"/>
  <c r="AA23" i="3"/>
  <c r="AB23" i="3" s="1"/>
  <c r="AF23" i="3" s="1"/>
  <c r="BI23" i="3" s="1"/>
  <c r="AA22" i="3"/>
  <c r="AB22" i="3" s="1"/>
  <c r="AF22" i="3" s="1"/>
  <c r="BI22" i="3" s="1"/>
  <c r="AA18" i="3"/>
  <c r="AA12" i="3"/>
  <c r="AC23" i="3" l="1"/>
  <c r="BG23" i="3"/>
  <c r="AC39" i="3"/>
  <c r="BG39" i="3"/>
  <c r="AC26" i="3"/>
  <c r="BG26" i="3"/>
  <c r="AC36" i="3"/>
  <c r="BG36" i="3"/>
  <c r="AC25" i="3"/>
  <c r="BG25" i="3"/>
  <c r="AC41" i="3"/>
  <c r="BG41" i="3"/>
  <c r="AC33" i="3"/>
  <c r="BG33" i="3"/>
  <c r="AC29" i="3"/>
  <c r="BG29" i="3"/>
  <c r="AC27" i="3"/>
  <c r="BG27" i="3"/>
  <c r="AC35" i="3"/>
  <c r="BG35" i="3"/>
  <c r="AC22" i="3"/>
  <c r="BG22" i="3"/>
  <c r="AC40" i="3"/>
  <c r="BG40" i="3"/>
  <c r="AC24" i="3"/>
  <c r="BG24" i="3"/>
  <c r="AC34" i="3"/>
  <c r="BG34" i="3"/>
  <c r="AC42" i="3"/>
  <c r="BG42" i="3"/>
  <c r="AC38" i="3"/>
  <c r="BG38" i="3"/>
  <c r="AC37" i="3"/>
  <c r="BG37" i="3"/>
  <c r="AC32" i="3"/>
  <c r="BG32" i="3"/>
  <c r="AC31" i="3"/>
  <c r="BG31" i="3"/>
  <c r="AC30" i="3"/>
  <c r="BG30" i="3"/>
  <c r="AC28" i="3"/>
  <c r="BG28" i="3"/>
  <c r="AA8" i="3"/>
  <c r="AB8" i="3" s="1"/>
  <c r="AF8" i="3" s="1"/>
  <c r="BI8" i="3" s="1"/>
  <c r="AA9" i="3"/>
  <c r="AB9" i="3" s="1"/>
  <c r="AF9" i="3" s="1"/>
  <c r="BI9" i="3" s="1"/>
  <c r="AA10" i="3"/>
  <c r="AB10" i="3" s="1"/>
  <c r="AF10" i="3" s="1"/>
  <c r="BI10" i="3" s="1"/>
  <c r="AA11" i="3"/>
  <c r="AB11" i="3" s="1"/>
  <c r="AF11" i="3" s="1"/>
  <c r="BI11" i="3" s="1"/>
  <c r="AB12" i="3"/>
  <c r="AF12" i="3" s="1"/>
  <c r="BI12" i="3" s="1"/>
  <c r="AA13" i="3"/>
  <c r="AB13" i="3" s="1"/>
  <c r="AF13" i="3" s="1"/>
  <c r="BI13" i="3" s="1"/>
  <c r="AA14" i="3"/>
  <c r="AB14" i="3" s="1"/>
  <c r="AF14" i="3" s="1"/>
  <c r="BI14" i="3" s="1"/>
  <c r="AA15" i="3"/>
  <c r="AB15" i="3" s="1"/>
  <c r="AF15" i="3" s="1"/>
  <c r="BI15" i="3" s="1"/>
  <c r="AA16" i="3"/>
  <c r="AB16" i="3" s="1"/>
  <c r="AF16" i="3" s="1"/>
  <c r="BI16" i="3" s="1"/>
  <c r="AA17" i="3"/>
  <c r="AB17" i="3" s="1"/>
  <c r="AF17" i="3" s="1"/>
  <c r="BI17" i="3" s="1"/>
  <c r="AB18" i="3"/>
  <c r="AF18" i="3" s="1"/>
  <c r="BI18" i="3" s="1"/>
  <c r="AA19" i="3"/>
  <c r="AB19" i="3" s="1"/>
  <c r="AF19" i="3" s="1"/>
  <c r="BI19" i="3" s="1"/>
  <c r="AA20" i="3"/>
  <c r="AB20" i="3" s="1"/>
  <c r="AF20" i="3" s="1"/>
  <c r="BI20" i="3" s="1"/>
  <c r="AA21" i="3"/>
  <c r="AB21" i="3" s="1"/>
  <c r="AF21" i="3" s="1"/>
  <c r="BI21" i="3" s="1"/>
  <c r="AA7" i="3"/>
  <c r="AB7" i="3" s="1"/>
  <c r="AF7" i="3" s="1"/>
  <c r="BI7" i="3" s="1"/>
  <c r="BG7" i="3" l="1"/>
  <c r="AC20" i="3"/>
  <c r="BG20" i="3"/>
  <c r="AC8" i="3"/>
  <c r="BG8" i="3"/>
  <c r="AC21" i="3"/>
  <c r="BG21" i="3"/>
  <c r="AC13" i="3"/>
  <c r="BG13" i="3"/>
  <c r="AC7" i="3"/>
  <c r="AC18" i="3"/>
  <c r="BG18" i="3"/>
  <c r="AC14" i="3"/>
  <c r="BG14" i="3"/>
  <c r="AC10" i="3"/>
  <c r="BG10" i="3"/>
  <c r="AC16" i="3"/>
  <c r="BG16" i="3"/>
  <c r="AC12" i="3"/>
  <c r="BG12" i="3"/>
  <c r="AC17" i="3"/>
  <c r="BG17" i="3"/>
  <c r="AC9" i="3"/>
  <c r="BG9" i="3"/>
  <c r="AC19" i="3"/>
  <c r="BG19" i="3"/>
  <c r="AC15" i="3"/>
  <c r="BG15" i="3"/>
  <c r="AC11" i="3"/>
  <c r="BG11" i="3"/>
  <c r="AA6" i="3"/>
  <c r="AB6" i="3" s="1"/>
  <c r="AF6" i="3" s="1"/>
  <c r="BI6" i="3" s="1"/>
  <c r="BB6" i="3"/>
  <c r="BC6" i="3" s="1"/>
  <c r="BD6" i="3" s="1"/>
  <c r="AS6" i="3"/>
  <c r="AT6" i="3" s="1"/>
  <c r="AU6" i="3" s="1"/>
  <c r="AJ6" i="3"/>
  <c r="AK6" i="3" s="1"/>
  <c r="AL6" i="3" s="1"/>
  <c r="AJ5" i="3"/>
  <c r="BG6" i="3" l="1"/>
  <c r="AC6" i="3"/>
  <c r="AS5" i="3"/>
  <c r="AT5" i="3" s="1"/>
  <c r="AU5" i="3" s="1"/>
  <c r="BB5" i="3"/>
  <c r="BC5" i="3" s="1"/>
  <c r="BD5" i="3" s="1"/>
  <c r="AK5" i="3" l="1"/>
  <c r="AL5" i="3" s="1"/>
</calcChain>
</file>

<file path=xl/sharedStrings.xml><?xml version="1.0" encoding="utf-8"?>
<sst xmlns="http://schemas.openxmlformats.org/spreadsheetml/2006/main" count="4855" uniqueCount="889">
  <si>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</si>
  <si>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</si>
  <si>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</si>
  <si>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</si>
  <si>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</si>
  <si>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</si>
  <si>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</si>
  <si>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</si>
  <si>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</si>
  <si>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</si>
  <si>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</si>
  <si>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</si>
  <si>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</si>
  <si>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</si>
  <si>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</si>
  <si>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</si>
  <si>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</si>
  <si>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</si>
  <si>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</si>
  <si>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</si>
  <si>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</si>
  <si>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</si>
  <si>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</si>
  <si>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</si>
  <si>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</si>
  <si>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</si>
  <si>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</si>
  <si>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</si>
  <si>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</si>
  <si>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</si>
  <si>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</si>
  <si>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</si>
  <si>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</si>
  <si>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</si>
  <si>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</si>
  <si>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</si>
  <si>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</si>
  <si>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</si>
  <si>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</si>
  <si>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</si>
  <si>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</si>
  <si>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</si>
  <si>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</si>
  <si>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</si>
  <si>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</si>
  <si>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</si>
  <si>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</si>
  <si>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</si>
  <si>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</si>
  <si>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</si>
  <si>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</si>
  <si>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</si>
  <si>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</si>
  <si>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</si>
  <si>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</si>
  <si>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</si>
  <si>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</si>
  <si>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</si>
  <si>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</si>
  <si>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</si>
  <si>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</si>
  <si>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</si>
  <si>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</si>
  <si>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</si>
  <si>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</si>
  <si>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</si>
  <si>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</si>
  <si>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</si>
  <si>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</si>
  <si>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Correctiva</t>
  </si>
  <si>
    <t>Unidad de Medida</t>
  </si>
  <si>
    <t>Cantidad Unidad de Medida</t>
  </si>
  <si>
    <t>Secretaria General</t>
  </si>
  <si>
    <t>2. 25% avance en ejecución de la meta</t>
  </si>
  <si>
    <t>3. 50% avance en ejecución de la meta</t>
  </si>
  <si>
    <t>4. 75% avance en ejecución de la meta</t>
  </si>
  <si>
    <t>4. 100% avance en ejecución de la meta</t>
  </si>
  <si>
    <t>2. Fecha seguimiento</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</si>
  <si>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</si>
  <si>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Revisado el Manual de Contratación y sus Normas complementarias, se plantean observaciones en relación con diferentes aspectos, ver  detalle numeral 3 observación N°1</t>
  </si>
  <si>
    <t>Ausencia de proceso unificado para la gestión contractual; ver detalle en observación N°2</t>
  </si>
  <si>
    <t>Ni en el procedimiento “Contratación por invitación (abierta- directa-privada)” ni en el de “Seguimiento Contractual” se prevé ninguna actividad relacionada con la designación del supervisor</t>
  </si>
  <si>
    <r>
      <t xml:space="preserve"> En la etapa de ejecución del contrato, el procedimiento </t>
    </r>
    <r>
      <rPr>
        <i/>
        <sz val="9"/>
        <color indexed="8"/>
        <rFont val="Arial"/>
        <family val="2"/>
      </rPr>
      <t>“Seguimiento Contractual”</t>
    </r>
    <r>
      <rPr>
        <sz val="9"/>
        <color indexed="8"/>
        <rFont val="Arial"/>
        <family val="2"/>
      </rPr>
      <t>, inicia con la recepción del contrato y los documentos de legalización; dentro del Manual de Contratación no se encuentra definido el concepto de "documentos de legalización", ni se , establece cuales son dichos documentos. El Manual solo hace referencia  a los requisitos de perfeccionamiento y ejecución. Tampoco se prevé ninguna actividad, orientada al requerimiento al contratista y/o el reporte al Ordenador del gasto, por parte del supervisor, en caso de identificar situaciones de incumplimiento de las obligaciones contractuales.</t>
    </r>
  </si>
  <si>
    <r>
      <t>En la etapa pos contractual, salvo la mención en el procedimiento “Seguimiento Contractual”, actividad 8</t>
    </r>
    <r>
      <rPr>
        <i/>
        <sz val="9"/>
        <color indexed="8"/>
        <rFont val="Arial"/>
        <family val="2"/>
      </rPr>
      <t>“Solicitar la liquidación del contrato”</t>
    </r>
    <r>
      <rPr>
        <sz val="9"/>
        <color indexed="8"/>
        <rFont val="Arial"/>
        <family val="2"/>
      </rPr>
      <t>, no se identifica ningún procedimiento relativo al trámite previsto para la liquidación de los contratos.</t>
    </r>
  </si>
  <si>
    <t>Respecto de los Contratos Atípicos de Distribución; en el Manual de Procesos y Procedimiento de la entidad, no se encuentra documentado un procedimiento que defina la forma como se tramita las diferentes etapas del ciclo contractual en éste tipo de contratos.</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</si>
  <si>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</si>
  <si>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</si>
  <si>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</si>
  <si>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</si>
  <si>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Deficiencias en la planeación de la contratación relacionadas con:
-La publicación del PAA; no es posible verificar, con base en la información publicada, si los 21 contratos suscritos entre el 9 y el 26 de enero de 2018, se encontraban incorporados en el Plan Anual de Adquisiciones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</si>
  <si>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</si>
  <si>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</si>
  <si>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Se identifican vacíos y falta de consistencia y homogeneidad en cuanto a  la organización de los expedientes.</t>
  </si>
  <si>
    <t>Falencias en los controles relacionados con la etapa de ejecución contractual que afectan el cumplimiento de los propósitos del sistema de control interno; implica la exposición a la eventual materialización del riesgo RGC-19 "Inadecuada supervisión de contratos", lo que puede dar lugar al incumplimiento contractual, a la iniciación de procesos disciplinarios, a generar perjuicios económicos para la entidad, al desgaste administrativo y a la iniciación de procesos jurídicos
. Deficiencias en la gestión de garantías
. Debilidades en la supervisión de los contratos
. Deficiencias en la documentación de la supervisión</t>
  </si>
  <si>
    <t>Deficiencias en la documentación del proceso, especialmente, en relación con la designación de los supervisores y la entrega a los mismos de la información necesaria para el desarrollo de sus funciones.</t>
  </si>
  <si>
    <t xml:space="preserve">Falta de precisión en el artículo correspondiente a las vigencias y a las normas derogadas </t>
  </si>
  <si>
    <t>Dentro de la Estructura de la Empresa no está contemplado un proceso de Gestión Contractual, ni un área independiente que lo contenga. Obedece  a un proceso institucional transversal</t>
  </si>
  <si>
    <t>Ausencia documentada de actividad relacionada con a designación de la supervisón</t>
  </si>
  <si>
    <t>Ausencia de definición en el procedimiento “Seguimiento Contractual” de los documentos de legalización y perfeccionamiento del contrato, así como actividad o actividades relacionadas con el reporte de los incumplimiento de los contratistas</t>
  </si>
  <si>
    <t>Ausencia de Procedimiento de liquidación del contrato</t>
  </si>
  <si>
    <t>Ausencia de Procedimiento para los Contratos Atípicos de Distribución</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</si>
  <si>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</si>
  <si>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Ausencia de lineamientos para idenficaciòn de riesgos en materia de contratación</t>
  </si>
  <si>
    <t>Falta de actualización de las tablas de retención conforme al Manual de Contratación</t>
  </si>
  <si>
    <t xml:space="preserve">Deficiencias en la publicación, modificación y actualización del PAA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</si>
  <si>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</si>
  <si>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Debilidad en el cumplimiento de los principios de planeación de la contratación.</t>
  </si>
  <si>
    <t>Ausencia de documento formal a travès del cual se designe la supervisión y se señalen los criteros mínimos para la ejecución de dicha labor.</t>
  </si>
  <si>
    <t>Ausencia de criterios para la organización de expedientes contractuales.</t>
  </si>
  <si>
    <t>Deficiencias en la gestión de garantías
.Debilidades en la supervisión de los contratos
 Deficiencias en la documentación de la supervisión</t>
  </si>
  <si>
    <t>Revisar, analizar y modificar el  Manual de Contratación en la parte pertinente a la vigencia y derogatoria expresa de disposiciones no vigentes</t>
  </si>
  <si>
    <t>Revisar, analizar y ajustar en lo pertinente el Manual de Contratación de acuerdo a las observaciones efectuadas por la OCI y respuestas dada por la Secretaría General</t>
  </si>
  <si>
    <t>Realizar reunión con el área de Planeación y analizar la viabiliad de elaborar un proceso unificado de gestión contractual que se incorpore a la estructura de la Lotería</t>
  </si>
  <si>
    <t>Modificar los procedimientos de Contratación por invitación (abierta- directa-privada)” y “Seguimiento Contractual” incluyendo la actividad de designacón de supervisión</t>
  </si>
  <si>
    <t>Modificar el procedimiento “Seguimiento Contractual” inlcluyendo los documentos o requisitos de legalización y perfeccionamiento del contrato, así como evaluar la pertinencia de incluir actividad o actividades relacionadas con el reporte de los incumplimiento de los contratistas que no estén previstas en otro acto administrativo vigente</t>
  </si>
  <si>
    <t xml:space="preserve">Estudiar la viabilidad de incorporar actividades referentes a la liquidación de contratos en el proceso unificado de gestión contractual o en procedimiento diferente </t>
  </si>
  <si>
    <t>Realizar el proyecto de procedimiento para los Contratos Atípicos de Distribución</t>
  </si>
  <si>
    <t xml:space="preserve">Realizar  reunión con el área de Planeación para analizar la posibilidad de incluir dentro del organigrama la responsabilidad de la ejecución de la gestión contractual </t>
  </si>
  <si>
    <t>Establecer los lineamientos a travès de un instructivo para la definición de riesgos en la actividad contractual</t>
  </si>
  <si>
    <t>Actualizar las tablas de retención documental conforme lo establecen las normas legales.</t>
  </si>
  <si>
    <t xml:space="preserve">Circularizar a los responsables de la planeación de la contración así como los responsables de la elaboración y modificación y publicación del de PAA, las  directrices sobre la materia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</si>
  <si>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</si>
  <si>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</si>
  <si>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t xml:space="preserve">Elaborar documento de designación de supervisión en el que se cite suscintamente  la normatividad interna reguladora de la materia  </t>
  </si>
  <si>
    <t>Realizar reunión con el área que tenga a cargo la Gestión Documental, con el fin de establecer los criterios para la organización de los expedientes contractuales.</t>
  </si>
  <si>
    <t xml:space="preserve">Realizar una capacitación a los supervisores de los contratos respecto a las obligaciones y responsabilidades de la actividad de supervisión de contratos. Expedición de circular para supervisores. </t>
  </si>
  <si>
    <t>Modificación al Manual de contratación</t>
  </si>
  <si>
    <t>Acta Reunión con Planeación.</t>
  </si>
  <si>
    <t xml:space="preserve">Modificación procedimientos de Contratación por invitación (abierta- directa-privada)” y “Seguimiento Contractual” </t>
  </si>
  <si>
    <t>Modificación procedimiento “Seguimiento Contractual” en las partes que se consideren pertinentes</t>
  </si>
  <si>
    <r>
      <rPr>
        <sz val="9"/>
        <color indexed="10"/>
        <rFont val="Arial"/>
        <family val="2"/>
      </rPr>
      <t xml:space="preserve">Proyecto de documento </t>
    </r>
    <r>
      <rPr>
        <sz val="9"/>
        <color indexed="8"/>
        <rFont val="Arial"/>
        <family val="2"/>
      </rPr>
      <t>modificatorio</t>
    </r>
  </si>
  <si>
    <r>
      <rPr>
        <sz val="9"/>
        <color indexed="10"/>
        <rFont val="Arial"/>
        <family val="2"/>
      </rPr>
      <t>Proyecto de procedimiento</t>
    </r>
    <r>
      <rPr>
        <sz val="9"/>
        <color indexed="8"/>
        <rFont val="Arial"/>
        <family val="2"/>
      </rPr>
      <t xml:space="preserve"> para los Contratos Atípicos de Distribución</t>
    </r>
  </si>
  <si>
    <t>Acta de Reunión con Planeación.</t>
  </si>
  <si>
    <r>
      <rPr>
        <sz val="9"/>
        <color indexed="10"/>
        <rFont val="Arial"/>
        <family val="2"/>
      </rPr>
      <t>Proyecto de Instructivo</t>
    </r>
    <r>
      <rPr>
        <sz val="9"/>
        <color indexed="8"/>
        <rFont val="Arial"/>
        <family val="2"/>
      </rPr>
      <t xml:space="preserve"> que establezcan los lineamientos para la definición de riesgos en la actividad contractual</t>
    </r>
  </si>
  <si>
    <r>
      <rPr>
        <sz val="9"/>
        <color indexed="10"/>
        <rFont val="Arial"/>
        <family val="2"/>
      </rPr>
      <t xml:space="preserve">proyecto </t>
    </r>
    <r>
      <rPr>
        <sz val="9"/>
        <color indexed="8"/>
        <rFont val="Arial"/>
        <family val="2"/>
      </rPr>
      <t>de tablas de retención actualizadas</t>
    </r>
  </si>
  <si>
    <r>
      <rPr>
        <sz val="9"/>
        <color indexed="10"/>
        <rFont val="Arial"/>
        <family val="2"/>
      </rPr>
      <t>Proyecto de documento- directriz</t>
    </r>
    <r>
      <rPr>
        <sz val="9"/>
        <color indexed="8"/>
        <rFont val="Arial"/>
        <family val="2"/>
      </rPr>
      <t xml:space="preserve"> </t>
    </r>
  </si>
  <si>
    <t>1. Directriz y/o modificación del Manual de Contratación
2. Circular Interna</t>
  </si>
  <si>
    <r>
      <t xml:space="preserve">1. Modificación al Manual de Contratación. </t>
    </r>
    <r>
      <rPr>
        <sz val="9"/>
        <color indexed="10"/>
        <rFont val="Arial"/>
        <family val="2"/>
      </rPr>
      <t>2. Capacitación</t>
    </r>
    <r>
      <rPr>
        <sz val="9"/>
        <color indexed="8"/>
        <rFont val="Arial"/>
        <family val="2"/>
      </rPr>
      <t xml:space="preserve"> </t>
    </r>
  </si>
  <si>
    <r>
      <rPr>
        <sz val="9"/>
        <color indexed="10"/>
        <rFont val="Arial"/>
        <family val="2"/>
      </rPr>
      <t xml:space="preserve">Proyecto de documento </t>
    </r>
    <r>
      <rPr>
        <sz val="9"/>
        <color indexed="8"/>
        <rFont val="Arial"/>
        <family val="2"/>
      </rPr>
      <t xml:space="preserve"> de designación de supervisión </t>
    </r>
  </si>
  <si>
    <t xml:space="preserve">Acta de reunión en la que conste los criterios para la organización del Expediente contractual. Y actualización de formato de lista de chequeo del expediente contractual </t>
  </si>
  <si>
    <t>Realizar una capacitación supervisores de contratos .</t>
  </si>
  <si>
    <t>Se modificó en un 70% el Manual de Contratación y las normas complementarias, no obstante con la entrada con la entrada en aplicación de SECOP II, se hace necesario retomar de nuevo la tarea y actualizarlo conforme a las nuevas normas.</t>
  </si>
  <si>
    <t>Se remitió memorando interno a la Oficina de Planeación ante la cual se puso en conocimiento el hallazgo y la posición de la OCI a efectos de que sea esta depedencia por su competencia la que indique si es necesario realizar una modificación del maá de procesos</t>
  </si>
  <si>
    <t>Se modificaron los procedimientos, en los cuales se incuyó la actividad de comunicar la designación de la supervisión, estos procedimientos fueron aprobados por el Comité Institucional el 13/09/2019</t>
  </si>
  <si>
    <t>Se modificó el procedimiento de seguimiento contractual, aprobado en Comité Institucional el 13/09/2019.</t>
  </si>
  <si>
    <t>Se modificó e incluyó las actividades en el procedimiento de inscripción y registro de distribuidores. Evidencia  PRO410-342-2</t>
  </si>
  <si>
    <t>Pendiente de realizar, se solicita a la OCI, ampliar el término para cumplir con la actividad propuesta</t>
  </si>
  <si>
    <t>se procedió por parte de los trabajadores de la Secretaría a realizar el proyecto de tablas de retención el cual fue remitido a la persona encargada mediante correo electrónico de 11/08/2019</t>
  </si>
  <si>
    <t>Pendiente realizar la circular y actualizarla a las exigencis del SECOP II, se solicita a la OCI ampliar el término para emitir la circular y socializarla.</t>
  </si>
  <si>
    <t>Se modificó en un 70% el Manual de Contratación y las normas complementarias, no obstante con la entrada con la entrada en aplicación de SECOP II, se hace necesario retomar de nuevo la tarea y actualizarlo conforme a las nuevas normas.  SE REALIZÓ LA CAPCITACIÓN</t>
  </si>
  <si>
    <t>Se realizó proyecto de documento de designación de supervisión a través del cual se le comunica las responsabilidades y los deberes en la función de la supervisión</t>
  </si>
  <si>
    <t>Teniendo encuenta  la aplicación del SECOP II,y el nuevo manejo que sobre los expedientes debe darse, se solicita a la OCI, ampliar plazo para definir cómo será el manejo que deberá realizarse sobre los expedientes que se tramiten en gestión contractual.</t>
  </si>
  <si>
    <t>se realizó el 19 de junio de 2019  capacitación a los supervisores donde se expuso la responsabilidad en el ejercicio de la supervisión</t>
  </si>
  <si>
    <t xml:space="preserve">GESTIÓN CONTRATACTUAL 2018                      PROCESO: BIENES Y SERVICIOS   </t>
  </si>
  <si>
    <t>Origen Interno</t>
  </si>
  <si>
    <t>PRIMER SEGUIMIENTO  DE 2019</t>
  </si>
  <si>
    <t>AUDITORIA INTERNA SISTEMA DE GESTIÓN DE LA CALIDAD 2018</t>
  </si>
  <si>
    <t>Se recomienda que revisen el documento de partes interesadas, a pesar de conocer que publicado en la página web, no conocen la importancia de este, en el desarrollo del SIG.</t>
  </si>
  <si>
    <t>Al revisar cada uno de los procedimentos se encuentra que el procedimiento PRO103-233-7 CONTRATACIÓN POR INVITACIÓN,  no se encuentra ajustado al nuevo manual de contratación.</t>
  </si>
  <si>
    <t>Al revisar el normograma publicado en la página web de la entidad, se evidencia que este no se encuentra actualizado.</t>
  </si>
  <si>
    <t>se envió correo a las distitas áreas para modificar el normograma, pero no respondieron, el normograma se viene actualizando, no obstante se solicita a la OCI ampliar el término para completar esta labor.</t>
  </si>
  <si>
    <t>AUDITORIA CALIDAD ICONTEC 2018</t>
  </si>
  <si>
    <t xml:space="preserve">La Lotería no realiza el seguimiento de las percepciones de los usuarios del grado en que se cumplen sus necesidades y expectativas relativas a la retroalimentación del cliente incluyendo sus quejas.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</si>
  <si>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</si>
  <si>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Programar y capacitar a los funcionarios designados como claves en el proceso de gestión de PQRD sobre la base legal y normativa y la manera de interpretarlo y analizarlo.</t>
  </si>
  <si>
    <t>Material de capacitación
Listado de asistencia</t>
  </si>
  <si>
    <t>se realizó la capacitación el 26/11/2019 se adjunta la presentación y la lista de asistencia</t>
  </si>
  <si>
    <t>RECURSOS FISICOS - GESTOR AMBIENTAL SEGUIMIENTO VISITA  SECRETARIA DISTRITAL DE AMBIENTE (Mayo 25 de 2017)         GESTIÓN DE RECURSOS FÍSICOS</t>
  </si>
  <si>
    <t>Unidad de Bienes y Servicios</t>
  </si>
  <si>
    <t>No se ha reemplazado la totalidad de equipos, sistemas e implementos de alto consumo de agua, por los de bajo consumo puesto que las llaves de las cocinas  de segundo y cuarto piso no cuentan con el sistema de ahorradores de agua.(Decreto 3102 de 1997).</t>
  </si>
  <si>
    <t>La Entidad no cuenta con el cálculo de su media móvil, identificación de clasificación como generador  y por ende no ha realizado el registro anual ante la autoridad competente en el plazo establecido (Decreto 1076 de 2015, artículo 2.2.6.1.6.2 y resolución 1362 de 2007 artículo 4 parágrafo 2).</t>
  </si>
  <si>
    <t>La Entidad no cuenta con el Plan de gestión integral de residuos peligrosos (Decreto 1076 de 2015 artículo 2.2.6.1.3.1.</t>
  </si>
  <si>
    <t>La Entidad no realiza el envasado o empacado, embalado y etiquetado de sus residuos o desechos peligrosos conforme a la normatividad vigente (Decreto 1076 de 2015 numeral 2.2.6.1.3.1. literal d y Ley 1252 de 2008, artículo 12, numeral 4).</t>
  </si>
  <si>
    <t>La Entidad no ha desarrollado capacitaciones sobre el manejo de residuos peligrosos en sus instalaciones, lo que no ha permitido divulgar el riesgo que estos residuos representan para la salud y el ambiente. (Ley 1252 de 2008 artículo 12, numeral 6, Decreto 1076 de 2015 numeral 2.2.6.1.3.1. literal g).</t>
  </si>
  <si>
    <t>De acuerdo a la información obtenida  en las entrevistas con los funcionario de la Unidad de Recursos Físicos,   se constató que a la fecha  no se han formulado los planes de mejoramiento y/o acciones correctivas para subsanar las debilidades encontradas, producto de la visita en mención y del Informe de Control Interno fechado en diciembre 7 de 2016 registro No. 3-2016-2057.</t>
  </si>
  <si>
    <t>Existen áreas de la entidad que corresponden a áreas comunes del edificio, por o cual el manejo de estos sistemas de ahorro, son de responsabilidad de la administración</t>
  </si>
  <si>
    <t>No existe claridad en los funcionarios asignados a la Unidad de Recursos Físicos, sobre la forma de realizar dicho cálculo</t>
  </si>
  <si>
    <t>No existe claridad en los funcionarios asignados a la Unidad de Recursos Físicos, para la elaboración de dicho plan</t>
  </si>
  <si>
    <t>No existe en la entidad un procedimiento o protocolo para realizar el envasado, empacado o embalado, así como el regisro de dichos materiales.</t>
  </si>
  <si>
    <t>No existía claridad sobre la clase de residuos peligrosos que genera la entidad, motivo por el cual no se han impulsado capacitaciones en este aspecto.</t>
  </si>
  <si>
    <t>Instalación de ahorradores de agua en las llaves de las cocinas de la entidad.</t>
  </si>
  <si>
    <t>Realizar el cálculo de la media móvil</t>
  </si>
  <si>
    <t>Elaborar el plan de gestión integral de residuos peligrosos.</t>
  </si>
  <si>
    <t>Elaborar el envasado, embalado y etiquetado de los residuos peligrosos.</t>
  </si>
  <si>
    <t xml:space="preserve">Realizar capacitaciones sobre el manejo de residuos peligrosos </t>
  </si>
  <si>
    <t>Realizar el plan de mejoramiento para subsanar las debilidades encontradas</t>
  </si>
  <si>
    <t>No de ahorradores instalados/No. de llaves de cocinas existentes</t>
  </si>
  <si>
    <t>Informe del cálculo de la media móvil</t>
  </si>
  <si>
    <t>Documento plan integral de residuos peligrosos</t>
  </si>
  <si>
    <t xml:space="preserve">Documento bitácora de registro, certificado de la empresa recolectora. </t>
  </si>
  <si>
    <t>No. De mensajes enviados</t>
  </si>
  <si>
    <t>Plan de mejoramiento elaborado y con seguimientos</t>
  </si>
  <si>
    <t>31/06/2019</t>
  </si>
  <si>
    <t>Se instalaron sistemas ahorradoes de agua en todas las llaves de la entidad</t>
  </si>
  <si>
    <t>Esta actividad sse encuentra cumplida de acuerdo al reporte efectuado el 14 de junio de 2019</t>
  </si>
  <si>
    <t>En diciembre de 2019, la entidad realizó el mejoramiento de la bodega de residuos peligrosos y reciclajes, con el find e almacenarlos en las condiciones adecuadas</t>
  </si>
  <si>
    <t>El 6 de junio de 2019, en el marco de la semana ambiental, se realizó una capacitacion de separacion en la fuente, la cual incluyó temas relacionados con los residuos peligrosos.  Mediante correo electrónico del 16 de diciembre de 2019, se remitió correo sobre el manejo de residuos peligrosos de la entidad.</t>
  </si>
  <si>
    <t>La Unidad de Recursos Físicos formuló y ejecutó el respectivo plan de mejoramiento; la OCI de control Interno realiza el seguimiento correspondiente</t>
  </si>
  <si>
    <t>El responsable de la gestion documental en la entidad no acredita formacion  academica profesional en archivistica</t>
  </si>
  <si>
    <t xml:space="preserve">No cuenta con Tablas de Control de Acceso para el establecimiento de categorias adecuadas de derechos y restricciones de acceso y seguridad aplicables a los docuemntos. </t>
  </si>
  <si>
    <t xml:space="preserve">No cuenta con inventarios documentales en el formato FUID para todas las fases de archivo </t>
  </si>
  <si>
    <t xml:space="preserve">No cuenta con modelo de requisistos para la gestion de documentos electronicos </t>
  </si>
  <si>
    <t xml:space="preserve">No cuenta con Banco terminologico de tipos, series y subseries documentales </t>
  </si>
  <si>
    <t xml:space="preserve">No cuenta con Tablas de Valoracion Documental TVD convalidadas por el ente competente </t>
  </si>
  <si>
    <t xml:space="preserve">No se ha intervenido el Fondo Documental Acumuladode acuerdo a las Tablas de valoracion  Documental </t>
  </si>
  <si>
    <t xml:space="preserve">No  se cuenta con planes, programas,procesos, procedimientos,politicas y reglamentos de gestion documental de la entidad se evidencioa la inclusion  de estrategias, actividades  y/o lineamientos  para el acceso a los documentos de archivo.   </t>
  </si>
  <si>
    <t xml:space="preserve">No cuenta con un reglamento  para el servicio, de consulta  de los documentos de archivo </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</si>
  <si>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</si>
  <si>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</si>
  <si>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La entidad no cuenta con un sistema integrado de conservacion en cumplimiento con el acuerdo 006 de 2014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</si>
  <si>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</si>
  <si>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</si>
  <si>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</si>
  <si>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INFORME VISITA DIRECCIÓN DISTRITAL DE ARCHIVO</t>
  </si>
  <si>
    <t xml:space="preserve">La planta de personal actualmente vigente para la entidad, no tiene un cargo con este perfil.  </t>
  </si>
  <si>
    <t>No se cuenta con instrumentos idóneos y técnicos para el control de documentos</t>
  </si>
  <si>
    <t xml:space="preserve">No se cuenta con una persona que efectue el diligenciamiento de los FUID.
Desconocimiento de algunos funcionarios sobre el diligenciamiento de este instrumento
</t>
  </si>
  <si>
    <t>La planta de personal actualmente vigente para la entidad, no tiene un cargo con el perfil requerido para la elaboración de este instrumento</t>
  </si>
  <si>
    <t>Se elaboraron las tablas de valoracion documental y fueron presentadas para convalidación, sin embargo no han sido aprobadas en razón a que el componente histórico no se encuentra conforme a los requisitos técnicos establecidos para ello</t>
  </si>
  <si>
    <t>No se cuenta con el instruimento Archivistico aprobado par proceder a la intervencion del Fondo documental Acumulado.</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</si>
  <si>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</si>
  <si>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</si>
  <si>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Elaborar el plan de emergencias, conforme el Acuerdo 050 de 2000 AGN</t>
  </si>
  <si>
    <t>El contratista profesional en Archivistica, elaborara el instrumento para aprobación por parte del CIGD</t>
  </si>
  <si>
    <t>El contratista Historiador, realizará los ajustes solicitados por el Archivo Distrital</t>
  </si>
  <si>
    <t>Efectuar la intervencion del Fondo Documental, una vez se ha obtenido la convalidacion de las tablas</t>
  </si>
  <si>
    <t>Desginacion del funcionario responsable de la gestion documental</t>
  </si>
  <si>
    <t>Tabla de control de acceso aprobada e implementada</t>
  </si>
  <si>
    <t>Instrumentos FUID diligenciados, en todas las fases del proceso de archivo</t>
  </si>
  <si>
    <t>Modelo de requisitos para la gestión de documentos electronicos aprobado</t>
  </si>
  <si>
    <t>Banco Terminológico aprobado</t>
  </si>
  <si>
    <t>Tablas de Valoración aprobadas y convalidadas</t>
  </si>
  <si>
    <t>Fondo Documental Acumulado, debidamente actualizado</t>
  </si>
  <si>
    <t>Procedimiento elaborado y aprobado</t>
  </si>
  <si>
    <t>Sistema Integrado de Conservación elaborado y aprobado</t>
  </si>
  <si>
    <t>Plan de emerencias o atención de desastres incluyendo archivos y áreas de documentación</t>
  </si>
  <si>
    <t>202/06/30</t>
  </si>
  <si>
    <t xml:space="preserve">Dentro del plan de Acción para 2020 se estableció la necesidad de realizar el concurso para la vinculación de un profesional en archivistica </t>
  </si>
  <si>
    <t>El CIGD, aprobó en Comité del 20 de diciembre de 2019, este instrumento archivísitico</t>
  </si>
  <si>
    <t>No se han realizado las transferencias, en razón a que la entidad no tiene en su archivo, documentos con valor histórico</t>
  </si>
  <si>
    <t xml:space="preserve"> INFORME CONSOLIDADO AUSTERIDAD EN EL GASTO PÚBLICO Año 2019 </t>
  </si>
  <si>
    <t xml:space="preserve">En cuanto al rubro de servicios públicos se observa una disminución ostensible encada uno de ellos, con ahorros importantes en el consumo de energía y telefonía fija; respecto al consumo de acueducto el cual se encuentra incluido la cuota mensual de administración del edificio, vale la pena revaluar este concepto ya que es posible que el costo sea superior al consumo real que tiene la entidad. </t>
  </si>
  <si>
    <t xml:space="preserve">Es importante, revisar si el predio de propiedad de la Entidad, ubicado en la Kr. 54 No. 47 A sur – 30 del Barrio Venecia, tiene contratado el servicio de acueducto ya que no se encuentran soportes por este concepto; respecto al pago del servicio de energía de este predio se evidencia que en el pago de la factura # 076.893-7, del mes de septiembre de 2019, por valor de $1.141.410, se incluye una sanción por valor de $ 22.494, debido al no pago de la factura de varios meses; ocasionándole pagos de sanciones injustificados a la entidad y posible detrimento patrimonial, situación que ya se había advertido en el informe  correspondiente al primer trimestre de 2019, presentado por la Oficina de Control Interno. </t>
  </si>
  <si>
    <t xml:space="preserve">Respecto al mantenimiento de los vehículos de propiedad de la entidad, si bien se observa una reducción del 19% durante la vigencia de 2019, comparada con el año 2018, llama la atención el gasto por este concepto del vehículo OBH 023- Chevrolet Optra, modelo 2007, cuyo gasto de una vigencia a la otra tuvo un incremento del 112%; igualmente, los incrementos en el consumo de combustible del 28% y el 76% para los vehículos OBI 892 (Toyota Prado Gerencia) y OBI 891 (Toyota Hilux), respectivamente; con base en lo anterior, se considera que, en términos reales, los gastos asociados al parque automotor son relativamente altos, en función del modelo y gama de los vehículos. </t>
  </si>
  <si>
    <t>Se valida el avance reportado 
Ampliar plazo</t>
  </si>
  <si>
    <t>Se valida el avance reportado 
y se da por cerrado el presente plan de mejoramiento</t>
  </si>
  <si>
    <t>La determinación de proponer el ajuste al organigrama  corresponde al área responsable de la Gestión Contractual; a la Oficina de Planeación le corresponde brindar al acompañamiento y asesoría para este fin.</t>
  </si>
  <si>
    <t>Sin avance se solicita
ampliar plazo</t>
  </si>
  <si>
    <t>La acción de mejora hace referencia a la actualización de las TRD; no es posible validar el avance reportado, hasta tanto no se apruebe dicha actualización.</t>
  </si>
  <si>
    <t xml:space="preserve">Se valida el avance reportado 
Ampliar plazo.
Es importante que se establezca un cronograma para el desarrollo de esta actividad; igualmente, que se defina un instrumento unificado y una guía para que las diferentes áreas presenten la información requerida.
De otra parte, sin perjuicio de los reportes de las áreas, se puede avazar en la depuración  actualización del normograma actualmente publicado. </t>
  </si>
  <si>
    <t xml:space="preserve">Se requiere indicar y   verificar las evidencias para poder validar el avance reportado y  dar por cerrado este plan de mejoramiento </t>
  </si>
  <si>
    <t xml:space="preserve">Conforme a lo informado por el área se valida el avance reportado y  se da por cerrado este plan de mejoramiento </t>
  </si>
  <si>
    <t>Conforme a lo informado por el área se valida el avance reportado</t>
  </si>
  <si>
    <t>La entidad no ha formulado el respectivo plan de mejoramiento pues considera que "la entidad no tiene en su archivo, documentos con valor histórico"</t>
  </si>
  <si>
    <t>Unidad Talento Humano</t>
  </si>
  <si>
    <t>AUDITORÍA UNIDAD DE TALENTO HUMANO 2016    GESTIÓN DE TALENTO HUMANO</t>
  </si>
  <si>
    <t>Se evidencio el pago por concepto de Ley 100 fuera de los términos establecidos.</t>
  </si>
  <si>
    <t xml:space="preserve"> No se pudo evaluar el avance de la entrega de medicamentos a trabajadores oficiales y las acciones de mejora derivadas del informe presentado por ésta Oficina en el año 2015.</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</si>
  <si>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</si>
  <si>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Se han introducido modificaciones en materia legal, las cuales dieron origen a cambios en los instrumentos dispuestos en el aplicativo de nómina, para realizar la liquidación y el cargue de la información para el pago de seguridad social, situación con la cual, el proceso se está haciendo en parte manual y en parte sistematizado, lo que origina que se tenga que procesar y reprocesar la información, antes de poder generar el pago.</t>
  </si>
  <si>
    <t>Si bien, se archivan las fórmulas médicas expedidas por los médicos tratantes de los funcionarios que solicitan medicamentos, no se han definido lineamientos claros para realizar este procedimiento.</t>
  </si>
  <si>
    <t>No se cuenta con el personal que tenga el perfil definido normativamente, para adelantar el diseño e implementación del SG-SST</t>
  </si>
  <si>
    <t>Documento que incluya los lineamientos para el archivo de la información</t>
  </si>
  <si>
    <t>Archivo de cargue de información en el aplicativo de la entidad.</t>
  </si>
  <si>
    <r>
      <t xml:space="preserve">Estándares mínimos Resolución 1111 de 2017
</t>
    </r>
    <r>
      <rPr>
        <sz val="9"/>
        <color indexed="10"/>
        <rFont val="Arial"/>
        <family val="2"/>
      </rPr>
      <t>Contrato Celebrado y ejecutado</t>
    </r>
  </si>
  <si>
    <t>Se viene procesando el archivo para la generacion de la informacion en el operador de la PILA, no obstante es necesario seguir haciendo ajustes.
Los pagos se han venido efectuado dentro de la fecha límite establecida para tal efecto</t>
  </si>
  <si>
    <t>Es necesario reprogramar la fecha de cierre de esta actividad, en razón a que no se han obtenido avances al respecto.
No se han elevado las respectivas solicitudes de conceptos.</t>
  </si>
  <si>
    <t>Se efectuó la contratación de la empresa para la implementación del sistema, no obstante es necesario fortalecer las actividades para la gestión del mismo
En las mediciones realizadas se ha alcanzado un desarrollo del 70%, con lo cual no se ha logrado la meta del 100% en el cumpliiento de los estándares mínimos.
Para la vigencia 2020 la Unidad de Talento Humano solicitó la contratación de un profesional en SG-SST, con el fin de que apoye el plan de acción y la gestión de las diferentes actividades en esta matería, con el fin de mejorar el índice de madurez del mismo.</t>
  </si>
  <si>
    <t>Retirar Se unifica con observación N° 1 Auditoría Talento Humano 2018</t>
  </si>
  <si>
    <t>El área no reporta avance y solicita modificación del plazo</t>
  </si>
  <si>
    <t>TALENTO HUMANO 2018   GESTIÓN DE TALENTO HUMANO/NOMINA</t>
  </si>
  <si>
    <t xml:space="preserve"> Extemporaneidad en los pagos de las obligaciones relacionadas con el pago de la Seguridad Social</t>
  </si>
  <si>
    <t xml:space="preserve">Fallas en el aplicativo que generan retrazo y traumatismo  en el procedimiento  de Liquidación de Nómina. </t>
  </si>
  <si>
    <t>Deficiencias en la caracterización del procedimiento de Liquidación de Nómina.</t>
  </si>
  <si>
    <t>Recurso Humano Insuficiente. Se evidencia que el proceso de Gestión de Talento Humano tiene limitaciones en los recursos de personal asignados para su desarrollo</t>
  </si>
  <si>
    <t>No se evidencia el procedimiento para el trámite de reconocimiento de incapacidades y licencias ded maternidad y parternidad.</t>
  </si>
  <si>
    <t>El aplicativo de nómina no está generando correctamente el archivo plano necesario para subir la información del pago de aportes al operador de la PILA}</t>
  </si>
  <si>
    <t>Errores en la parametrización del aplicativo de nómina</t>
  </si>
  <si>
    <t>Falta de actualización del procedimiento de liquidación de nómina</t>
  </si>
  <si>
    <t>No existe personal de planta suficiente para apoyar los procesos a cargo de la Unidad</t>
  </si>
  <si>
    <t>No existe el procedimiento de trámite y reconocimiento de incapacidades</t>
  </si>
  <si>
    <t>Ajustar el aplicativo de nómina, con el fin de adecuarlo a la necesidad de la entidad y poder generar la información requerida para la liquidación y cargue oportuno de la información para el pago de seguridad social</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</si>
  <si>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</si>
  <si>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Realizar el proceso para contratar la prestación de sevicios para el diseño e implementación del SG-SST, con una persona natural o jurídica, que cumpla con el perifil y los requisitos definidos en la norma para tal efecto</t>
  </si>
  <si>
    <t>Realizar  los respectivos ajustes al aplicativo de nómina, para poder tramitar la liquidación de aportes a seguridad social, en forma oportuna.</t>
  </si>
  <si>
    <t>Coordinar con el supervisor del contrato de soporte, los ajustes a efectuar en el aplicativo, de acuerdo con los errores detectados, para que se realicen los ajustes respectivos}</t>
  </si>
  <si>
    <t>Ajustar el procedimiento de liquidación de nómna, para incluir todas las actividades que se llevan a cabo</t>
  </si>
  <si>
    <t>Incorporar acciones tendientes para contar con recursos humano que apoye las labores de la entidad, a través de contratos de prestación de servicios, contratos de aprendizaje, recurrir al programa Colombia Joven, mientras se estudian y determinan las acciones encaminadas a una solución definitiva.</t>
  </si>
  <si>
    <t>Establecer y documental el trámite para el trámite y reconocimiento de incapacidades</t>
  </si>
  <si>
    <t>Archivo de liquidación generado, de acuerdo a los parámetros del operador de la PILA</t>
  </si>
  <si>
    <t>Número de ajustes efectuados al aplicativo</t>
  </si>
  <si>
    <t>Procedimiento ajustado y aprobado</t>
  </si>
  <si>
    <t>Procedimiento establecido y aprobado</t>
  </si>
  <si>
    <t>Número de ajustes efectuados / Número de ajustes solicitados</t>
  </si>
  <si>
    <t>31/09/2019</t>
  </si>
  <si>
    <t>Este hallazgo es igual o similar al número 1</t>
  </si>
  <si>
    <t>Se han venido efectuado ajustes al aplicativo, no obstante en el transcurso de las liquidaciones, surgen nuevos requerimientos que se han venido escalando al proveedor del servicio, motivo por le cual se debe ampliar la fecha de cierre</t>
  </si>
  <si>
    <t xml:space="preserve">El procedimiento se ajusto y actualizó.  Fue aprobado por el CIGD, en sesión del </t>
  </si>
  <si>
    <t xml:space="preserve">Se efectuó la contratación de una firma con el fin de continuar con la implementación del SG-SST, con una duración de 6 meses, la cual se encargará de impulsar las acciones definidas en el plan de acción de la vigencia 2019.  Por otra parte se contrató un abogado para prestar asitencia jurídica a la Unidad y apoyar diferentes procesos del área.
</t>
  </si>
  <si>
    <t>No se resgistraron avances en esta actividad, no se ha fectuado la elaboracion y el levantamiento del procedimiento, se solicita prorogar el término del hallazgo</t>
  </si>
  <si>
    <t xml:space="preserve">Se unifica con Observación 1 auditoría TH 2016. 
En el reporte de avance no se establece cuáles son  los ajustes realizados; y cuáles son las evidencias </t>
  </si>
  <si>
    <t>En el reporte de avance no se establece cuáles son  los ajustes realizados; y cuáles son las evidencias</t>
  </si>
  <si>
    <t xml:space="preserve">Se verifica el avance reportado y se da por cerrado este plan de mejoramiento </t>
  </si>
  <si>
    <t>Sistemas</t>
  </si>
  <si>
    <t>AUDITORIA DE SISTEMAS 2014</t>
  </si>
  <si>
    <t>La no existencia de un acto administrativo interno que regule y determine las responsabilidades y roles, para evitar que la firma digital del Representante Legal, sea indebidamente utilizada por terceros.</t>
  </si>
  <si>
    <t xml:space="preserve"> Adoptar un formato que debe ser suscrito por el funcionario y/o contratista, al momento de su ingreso a la entidad, donde se concreten las obligaciones de los usuarios de bienes y servicios informáticos y/o se consagren como términos o condiciones en el contrato laboral o contractual, de conformidad igualmente con la Directiva 003 de 2013 emanada de la Alcaldía Mayor de Bogotá, frente a la pérdida de elementos.   </t>
  </si>
  <si>
    <t xml:space="preserve"> Incluir en el plan de capacitación anual de la entidad, las políticas de seguridad de la información, plan de contingencia y el manejo de los equipos, donde se identifican los deberes, derechos, obligaciones y responsabilidades de los funcionarios y contratistas. establecidas en la Resolución No. 022 de 2011, Actualizar el inventario de los activos de la información.
Actualizar el normograma de Sistemas
Actualizar las funciones de la oficina
Actualizar los procedimientos</t>
  </si>
  <si>
    <t xml:space="preserve"> Se recomienda que las copias de seguridad que se elaboran diariamente, además de reposar en la unidad interna del centro de cómputo, también reposen en una unidad externa de la entidad, para que el procedimiento garantice un alto grado de seguridad de la información.</t>
  </si>
  <si>
    <t xml:space="preserve"> Elaborar un inventario independiente de todos los activos tecnológicos de la entidad y realizar sus respectivas actualizaciones.  </t>
  </si>
  <si>
    <t>Actualizar el licenciamiento del firewall
Dejar evidencia de la trazabilidad sobre los monitoreos que se realicen al FIREWALL.
Proteger el portal con el certificado SSL</t>
  </si>
  <si>
    <t>Revisar, el cumplimiento del Decreto No. 235 de 2010, expedido por el Ministerio del Interior y de Justicia, para facilitar el intercambio de información entre entidades para el cumplimiento de funciones públicas.</t>
  </si>
  <si>
    <t xml:space="preserve">Actualizar el plan de contingencia, ya que el existente se encuentra actualizado hasta Agosto de 2013. </t>
  </si>
  <si>
    <t>En los pliegos de condiciones, se debe establecer la exigencia de la ficha técnica de los equipos que se pretenden adquirir, igualmente en el contrato debe quedar establecido que marca (s) se están adquiriendo.</t>
  </si>
  <si>
    <t xml:space="preserve">Se recomienda contratar una firma especialista en análisis de vulnerabilidad en el área de sistemas, a fin de detectar las debilidades de cualquier tipo que comprometan la seguridad del sistema informático de la Lotería de Bogotá. </t>
  </si>
  <si>
    <t>Falta de capacitación a todos los funcionarios en las políticas de seguridad de la información.
Falta el inventario de activos de información.
Falta actualizar el normograma,
Falta actualizar las funciones de la Oficina.
Falta actualizar los procedimientos.</t>
  </si>
  <si>
    <t>No contar con un almacenamiento y custodia de los backups en un lugar externo</t>
  </si>
  <si>
    <t xml:space="preserve">Falta de actualizar la licencia de Firewall, Instalar cetificados SSL en la página Web </t>
  </si>
  <si>
    <t>Cumplimiento Decreto 235 de 2010</t>
  </si>
  <si>
    <t>No contar con el plan de contingencia actulalizado</t>
  </si>
  <si>
    <t>No especificar las características técnicas de los equipos a adquirir</t>
  </si>
  <si>
    <t>Falta de ejecutar un análisis de vulnerabilidades a los sistemas de información</t>
  </si>
  <si>
    <t>Licencia actualizada
Certificado</t>
  </si>
  <si>
    <t>Análisis de vulnerabilidades</t>
  </si>
  <si>
    <t>Socializar las
Políticas de Seguridad de la Información
Inventario
Normograma
Funciones y procedimientos</t>
  </si>
  <si>
    <t>Copias de seguridad</t>
  </si>
  <si>
    <t>Inventario</t>
  </si>
  <si>
    <t>Constancia envío de  la información</t>
  </si>
  <si>
    <t>Documento del plan de contingencia</t>
  </si>
  <si>
    <t>Características específicas de los equipos</t>
  </si>
  <si>
    <t>Se proyectaron las políticas de seguridad y se encuentran en proceso de aprobación por parte de la entidad. 
Se actualizó el documento de inventario de activos
Se actualizó el normograma
Se tiene el nuevo procedimiento de mesa de servicio</t>
  </si>
  <si>
    <t>Se realizó el proceso de gestión de Contrato Manejo Tecnico de Información cuyo objeto es el almacenamiento custodia y transporte Contrato No 26/2019</t>
  </si>
  <si>
    <t>Se realizó el proceso de actualización del inventario de equipos de computo y dispositivos</t>
  </si>
  <si>
    <t>Se tiene contrato con Gamma Ingenieros para la actualización de la licencia Contrato No 61/2018</t>
  </si>
  <si>
    <t>Se han entregado oportunamente los documentos a Sivicof, control interno y se evidencia en reporte del portal de la Contraloría.
El reporte a la Supersalud se realizó oportunamente en el portal, sin embargo a partir de 1 de agosto de 2019 todos los archivos se deben reportar por correo electrónico de acuerdo a la Circular 03 de 2019.</t>
  </si>
  <si>
    <t>En los procesos contractuales realizados por Colombia Compra Eficiente se han especificado las condiciones técnicas de los elementos a adquirir</t>
  </si>
  <si>
    <t xml:space="preserve">La entidad adelantó las gestiones para realizar el test de vunerabiliades con CSIRT, </t>
  </si>
  <si>
    <t xml:space="preserve">No hay avance </t>
  </si>
  <si>
    <t>Ver contrato 26 de 2019</t>
  </si>
  <si>
    <t xml:space="preserve">Ver evidencia correo interno </t>
  </si>
  <si>
    <t xml:space="preserve">Ver evidencia correo interno sobre certificado.  </t>
  </si>
  <si>
    <t xml:space="preserve">Envió evidencia correo interno </t>
  </si>
  <si>
    <t>Ver contratos</t>
  </si>
  <si>
    <t xml:space="preserve">Envió evidencia correo interno; se está aplicando está probado pero no aprobado. </t>
  </si>
  <si>
    <t>Se  proyectó un plan de contingencia y de continuidad de negocio el cual se encuentra funcionando.</t>
  </si>
  <si>
    <t xml:space="preserve">Está pendiente el informe con quienes se suscribió acuerdo de confidencialidad- ver correo interno </t>
  </si>
  <si>
    <t>Se han enviado tips a los funcionarios ( ver evidencia en correo interno).
Está en ejecución la elaboración del documento de politicas de seguridad (ver evidencia correo interno).</t>
  </si>
  <si>
    <t>SEGUIMIENTO AL CUMPLIMIENTO DE LA  LEY DE TRANSPARENCIA 1712 DE 2014-2018</t>
  </si>
  <si>
    <t xml:space="preserve">Se identifican Pestañas que no contienen ninguna información: Esta situación se encontró en relación con los apartados de: Protección de datos personales; datos abiertos y costos de reproducción. </t>
  </si>
  <si>
    <t>Información desactualizada: La información sobre: directorio de los servidores públicos, normatividad, manual de procedimientos, políticas, activos de información se encuentra desactualizada, )</t>
  </si>
  <si>
    <t>Información inconsistente: La descripción de la estructura orgánica, la descripción de divisiones o departamentos; el Índice de Información Clasificada y Reservada, presenta inconsistencias.</t>
  </si>
  <si>
    <t xml:space="preserve">Información inexistente: No se encuentra publicada información sobre: directorio de contratistas, metas y objetivos, plan anticorrupción, datos abiertos, costos de producción </t>
  </si>
  <si>
    <t xml:space="preserve"> </t>
  </si>
  <si>
    <t>Mantener actualizados a los funcionarios en políticas de seguridad
Actualizar Inventario de activos.
Actualizar el normograma del área de sistemas
Actualizar Funciones y procedimientos</t>
  </si>
  <si>
    <t>Contratar una empresa que almacene, custodie los medios magnéticos</t>
  </si>
  <si>
    <t>Inventario actualizado</t>
  </si>
  <si>
    <t xml:space="preserve">Reportar oportunamente la información a las entidades públicas, </t>
  </si>
  <si>
    <t>Implementar un plan de contingencia</t>
  </si>
  <si>
    <t>Contratar un análisis de vulnerabilidades a los sistemas de información</t>
  </si>
  <si>
    <t>El sitio Web contiene los archivos y fue cargada la información que no se encontraba, para lo cual se puede corroborar en www.loteriadebogota.com</t>
  </si>
  <si>
    <t>Se actualizaron los documentos con versiones más recientes para validar la información consultar en www.loteriadebogota.com</t>
  </si>
  <si>
    <t>De acuerdo a la información allegada por las Areas de la Lotería de Bogotá, el Area de Sistemas ha publicado la información en los tiempos acordados consultar en www.loteriadebogota.com</t>
  </si>
  <si>
    <t xml:space="preserve">Se verificó sobre servidores públicos y se encuentra actualizada hasta administración anterior, en el momento sistemas envió un requerimiento a Talento Humano para que envíen la información acutalizada para ser cargada en la Web </t>
  </si>
  <si>
    <t>La estructura orgánica que se encuentra cargada en la WEB no ha tenido ninguna modificación  y en cuanto a la información clasificada y reservada se encuentra publicada la de 2017</t>
  </si>
  <si>
    <t xml:space="preserve">Se verificó en la página Web ya está cargada dicha información y sobre datos abiertos se encuentra también cargada en el portal de la Alcaldía Mayor </t>
  </si>
  <si>
    <t xml:space="preserve">Se verificó y ya se encuentra publicada el directorio de contratistas, plan antocorrupción a 31 de enero de 2019.
Los datos abiertos y costos de producción ya se encuentran publicados. </t>
  </si>
  <si>
    <t>CONTROL INTERNO CONTABLE 2018 VIGENCIA 2017</t>
  </si>
  <si>
    <t>Unidad Financiera y Contable</t>
  </si>
  <si>
    <t>Unidad de Loterias</t>
  </si>
  <si>
    <t>Se unifica con la observación  No. 1 del Informe de Control Interno Contable 2019 vigencia  2018</t>
  </si>
  <si>
    <t xml:space="preserve">Aún cuando los procedimientos se encuentran publicados en la página web de la entidad, no se evidencia ninguna comunicación o actividad orientada a su socialización a toda la entidad. </t>
  </si>
  <si>
    <t>Para la vigencia  2017 no se definió formalmente el cronograma y lineamientos o instrucciones claras para la presentación oportuna de la información contable.</t>
  </si>
  <si>
    <t>Respecto de la etapa de reconocimiento, se encuentra que, para los hechos económicos sujetos a actualización, la entidad no cuenta con una consultoría o asesoría especializada, que le permita fundamentar las actualizaciones registradas, en juicios profesionales expertos ajenos al proceso contable.</t>
  </si>
  <si>
    <t xml:space="preserve">En cuanto a la revelación de la información, se encuentra que, si bien se publican los estados financieros, no se incluyen dentro de la publicación el estado de flujo y efectivo ni las notas a los estados financieros, lo que no permite la suficiente ilustración, para su adecuada comprensión por parte de los usuarios. </t>
  </si>
  <si>
    <t>Se unifica con la observación No. 4 Iauditoría Gestión Financiera y Contable vigencia  2018</t>
  </si>
  <si>
    <t>Se unifica con la observación  No. 4 del Informe de Control Interno Contable 2019 vigencia  2018</t>
  </si>
  <si>
    <t>En lo que tiene que ver con el talento humano responsable del proceso contable, no se evidenció en el Plan de capacitación año 2017, actividades relacionadas con el área contable.</t>
  </si>
  <si>
    <t>En las respuestas al cuestionario de control inteno contable se encontro esta deficiencia</t>
  </si>
  <si>
    <t>En las respuestas al cuestionario de control inteno cosntable se encontro esta deficiencia</t>
  </si>
  <si>
    <t>No se publicaron las notas a los estados financieros en la vigencia 2017</t>
  </si>
  <si>
    <t>Publicar y socializar los procedimientos</t>
  </si>
  <si>
    <t>Hacer una circutar de tramites de información financiera</t>
  </si>
  <si>
    <t>Evaluar la posibilidad de contratar dicha Asesoria.</t>
  </si>
  <si>
    <t>Publicar la totalidad de los Estados Financieros</t>
  </si>
  <si>
    <t>Publicación</t>
  </si>
  <si>
    <t>Circular</t>
  </si>
  <si>
    <t>Gerencia</t>
  </si>
  <si>
    <t>Los procedimientos actualizados están publicados en la Intranet y pueden ser consultados por todos los funcionarios</t>
  </si>
  <si>
    <t>La circular del cronograma con radicado 3-2019-116, se envio por correo electronico a todas las dependencias, incluido Control Interno</t>
  </si>
  <si>
    <t>No se evidencia acance; para la vigencia 2020, se envió solicitud a la Unidad de Talento Humano</t>
  </si>
  <si>
    <t xml:space="preserve">Las notas se encuentran publicadas en la página web de la entidad </t>
  </si>
  <si>
    <t>INFORME PLAN DE COMUNICACIONES 
I TRIMESTRE 2018</t>
  </si>
  <si>
    <t xml:space="preserve">La ejecución presupuestal de ingresos y gastos e inversión  del mes de diciembre con fecha de corte enero 18  de 2018  no se remitió a Secretaria de Planeación Distrital, ni al Concejo de Bogotá y a la  Personería Distrital se remitió en forma extemporánea ya que la fecha límite era el 18  y se remitió el 24 de enero de 2018.  </t>
  </si>
  <si>
    <t>Se unifica con la observación  No. 2 del Informe de Gestión de Comunicaciones I  Trimestre   2018</t>
  </si>
  <si>
    <t>No fue entregado oportunamente el informe físico de la ejecución presupuestal</t>
  </si>
  <si>
    <t>Informe físico de la ejecución presupuestal</t>
  </si>
  <si>
    <t>Enviar dentro del término establecido el informe físico de la ejecución presupuestal</t>
  </si>
  <si>
    <t>Los reportes se realizan dentro de los términos previstos en el Plan de Comunicaciones.
Con fecha 16/01/2020 y radicados No. 2-2020-110/111/112/113, fueron enviados los informes de ejcución de Diciembre/2019</t>
  </si>
  <si>
    <t>INFORME PLAN DE COMUNICACIONES 
II TRIMESTRE 2018</t>
  </si>
  <si>
    <t xml:space="preserve">En el segundo trimestre de 2018,  en el caso particular de la información que sale para la Superintendencia Nacional de salud se observó que los informes relacionados a continuación, fueron reportados el 17 de mayo de 2018 y la fecha límite de envió correspondía al 16 de mayo de 2018, (fecha límite 10 días hábiles del mes siguiente). 
• Informe premios pagados en el mes reporte de transferencias y
• Premios no reclamados
</t>
  </si>
  <si>
    <t>1. En relación con los informes que se remiten a la Contraloría Distrital a través del SIVICOF  (Ejecución presupuestal de ingresos y gastos e Inversión, Plan Anual de Caja, Informe Financiero ( Estado de Tesorería, Disponibilidad de fondos de inversiones financieras) e Informe de contratación) , el correspondiente al mes de marzo se remitió el 13 de abril de 2018 y no el 10  del mismo mes, en razón   a que no se contaba con la firma digital de la nueva Gerente, situación que se informó a la Contraloria Distrital según comunicación No. 2-2018-689 y cuya respuesta se recibió en la entidad el día 12 de abril con el radicado 1-2018-580, por ello,  se remitió al día siguiente (13 de abril de 2018).  (anexo 2 soportes).</t>
  </si>
  <si>
    <t>Se cargo al portal de la Super Salud la información correspondiente al mes de abril</t>
  </si>
  <si>
    <t>Correoes electronicos</t>
  </si>
  <si>
    <t>Unidad financiera y Contable - Sistemas</t>
  </si>
  <si>
    <t>Enviar dentro del término establecido los informes</t>
  </si>
  <si>
    <t xml:space="preserve">De acuerdo con la Circular de Supersalud, la información se ha enviado oportunamente y Sistemas la envia a través de correo electrónico. </t>
  </si>
  <si>
    <r>
      <t>Designación de responsable</t>
    </r>
    <r>
      <rPr>
        <sz val="9"/>
        <color indexed="8"/>
        <rFont val="Arial"/>
        <family val="2"/>
      </rPr>
      <t xml:space="preserve">. No hay un funcionario(a) designado como ordenador de la caja menor; el manejo efectivo de la caja menor, lo realiza la funcionaria que tiene el cargo de almacenista; en contravía de la orientación contenida en el Manual para el Manejo y Control de Cajas Menores, para el Distrito Capital, en el sentido de que "... De preferencia este empleado debe ser distinto al Jefe de bodega o Almacenista". </t>
    </r>
  </si>
  <si>
    <t>ii) La ausencia de Póliza de manejo. Revisada la Resolución 003 de 2018, no se encuentra ninguna disposición relativa a la constitución de póliza para el manejo de los recursos de la caja menor, con lo cual se desconocen los lineamientos de las disposiciones del Distrito, en relación con la póliza para garantizar el buen manejo de los recursos de la caja menor.</t>
  </si>
  <si>
    <t xml:space="preserve">iii) La definición de Montos de efectivo. Las normas distritales prevén que se  podrá  manejar  en  efectivo  hasta  una  cuantía no superior a cinco (5) salarios mínimos legales mensuales vigentes; por su parte, la norma interna, fija este monto en seis (6) salarios mínimos legales mensuales vigentes. </t>
  </si>
  <si>
    <t>Repetido 1.1</t>
  </si>
  <si>
    <t>Repetido 1.2</t>
  </si>
  <si>
    <t xml:space="preserve">iii) Soporte de los pagos. Los recibos de caja, que soportan los diferentes pagos, no tienen registrada la fechase identificó un comprobante de pago firmado y con número de identificación, pero no tiene registrado el nombre del beneficiario; se efectuaron pagos por tarifas diferentes a las previstas ordinariamente, sin que este debidamente documentada la autorización para dicha modificación. </t>
  </si>
  <si>
    <t>iv) Recibos provisionales. Se identificó un recibo provisional sin fecha, del cual se informa que es del lunes 17 de septiembre de 2018, es decir, que a la fecha del arqueo, habían transcurrido 6 días hábiles, sin que el mismo fuera debidamente legalizado; lo cual contraría lo dispuesto en la norma distrital, que establece en tres (3) días, el término máximo para la legalización de los recibos provisionales.</t>
  </si>
  <si>
    <t xml:space="preserve">. v)Control administrativo. Tanto las normas distritales, como la norma interna, establecen que se deben adoptar los controles internos que garanticen el adecuado uso y manejo de los recursos, independientemente de las evaluaciones que adelante la Oficina de Control Interno; para el caso de la Lotería de Bogotá, se prevé que la Unidad Financiera y Contable debe realizar arqueos periódicos y sorpresivos; en la diligencia adelantada, se estableció que la Oficina de Control Interno, en el mes de mayo de 2018, realizó un arqueo a la caja menor, pero, a la fecha, la Unidad Financiera y Contable, no ha realizado éste control. </t>
  </si>
  <si>
    <t>Incumplimiento en la elaboración del plan de mejoramiento a los hallazgo plasmados en el  Informe Control Interno Contable 2018 y Arqueo de Caja Menor.</t>
  </si>
  <si>
    <t>A la fecha no se realiza seguimiento y control al recaudo de los premios de algunos distribuidores virtuales
Con corte al sorteo 2464, tienen saldos por concepto de pago de premios, según tabla referida por la unidad Financiera y Contable; lo cual asciende a la suma de CUARENTA Y CINCO MILLONES SESENTA Y NUEVE MIL SEISCIENTOS CINCUENTA Y UN MIL PESOS.
Los Códigos GELSA, GTECH, LOTIC y LOTIR, en todos los sorteos analizados son reportados por la Unidad Financiera como retenidos por no pago de premios, pero al ser virtuales no se evidencia retención o suspensión para los diferentes sorteo</t>
  </si>
  <si>
    <t>Falta de portunidad  en el registro de ingresos y definición de  soportes para el registro de los mismos. 
El registro de los ingresos correspondiente a las diferentes autorizaciones de Juegos Promocionales concedidas por la entidad , se registran únicamente hasta el último día hábil del respectivo mes.
Al finalizar el mes se registran causaciones correspondientes al cobro del canon de arrendamiento de los parqueaderos de propiedad de la entidad , incumpliendo, lo pactado en la cláusula segunda de los  Contratos No. 13 y 46 de 2018, establecido entre la Loteria de Bogota y la Contraloria de Bogotá y DEMCOOP
En el procedimiento de gestión de ingresos no se definen claramente documentos que soportan la información de los hechos contables; se hace mención a: Memorantos, consignaciones, reportes bancarios; en tal sentido, para operaciones como por ejemplo, los pagos de canones de arrendamiento de la Contraloría de Bogotá, los cuales no cuentan con consignación o memorando, no se cuenta con un soporte adecuado que permita verificar el origen del ingreso.</t>
  </si>
  <si>
    <t xml:space="preserve">Falta de trazabilidad en el Proceso de Saneamiento Contable 
no se encontró evidencia de la gestión adelantada por parte de los responsables del proceso, en relación con el proceso de saneamiento contable.
No se evidencian actas o ducumentos soportes que acrediten la gestión por parte del Comité de Sostenidbilidad Contable.
No se cuenta con información razonable ,confiable, consistente , verificable,  oportuna y objetiva, sobre la cartera vencida ni sobre el estado de los procesos de cobro de la misma.
No obstante la facultad legal para adelantar los procesos de cobro de la cartera morosa, a través del proceso de cobro coactivo, los procesos de cobro de dicha cartera, se adelantan a través de procesos ejecutivos en la jurisdicción ordinaria.
Reitera lo señalado en la Observación 7 CONTROL INTERNO CONTABLE 2018 VIGENCIA 2017 </t>
  </si>
  <si>
    <r>
      <t>Incumplimiento en términos internos para la presentación de las Declaraciones Tributarias
E</t>
    </r>
    <r>
      <rPr>
        <sz val="9"/>
        <color indexed="10"/>
        <rFont val="Arial"/>
        <family val="2"/>
      </rPr>
      <t>l 76.4% de las declaraciones se estan presentando el último día del vencimiento de los términos</t>
    </r>
    <r>
      <rPr>
        <sz val="9"/>
        <color indexed="8"/>
        <rFont val="Arial"/>
        <family val="2"/>
      </rPr>
      <t xml:space="preserve">, constituyéndose en un riesgo, que puede llevar a la entidad a sumir posibles multas o sanciones por extemporaneidad.
</t>
    </r>
  </si>
  <si>
    <t>Inconsitencia  en parametrización del software de presupuestoe inseguridad en el uso del mismo. 
El día 29/01/2018, se expide certificado de disponibilidad presupuestal No.128, por valor $90.000.000, por concepto de DOBLE CHANCE PARA EL LOTERO VIGENCIA 2018, cuyo registro presupuestal es el No. 129 del 31/01/2018; verificado los giros que afectaron el respectivo registro presupuestal, se observa que se presento una sobre ejecución por valor de $3.063.000.00 y que el campo  “Dependencia que solicita” , establecido en el formato FRO 310-73-3, reporta la palabra “null”.
El día 22/02/2018, se expide certificado de disponibilidad presupuestal No.186, por valor $105.000.000, por concepto de PREMIOS PROMOCIONALES RASPA Y GANA MARZO DE 2018, registro presupuestal No.220 de fecha 01/03/2018; verificados los giros o erogaciones que afectaron el respectivo registro presupuesta,l se observa que se presento una sobre ejecución por valor de $ 4.948.000.00. 00 y que el campo  “Dependencia que soilcita” , establecido en el formato FRO 310-73-3, reporta la palabra “null”.</t>
  </si>
  <si>
    <t>Deficiencias estructurales 
Se observan deficiencias significativas encuanto a la descripción genérica de actividades, ausencia en el diseño de controles, en la medida que no cumplen con los requisitos mínimos en el diseño  de los controles, lo cual hace imposible validar su ejecución. Se establecen tiempos que no se controlan; Se fijan puntos de control que no se cumplen; Se fijan documentos soportes pero no se reglamentan, y no cumplen con requisitos mínimos como firma del ordenador; No se encuentra trazabilidad de actividades como:  conciliación presupuesto - contabilidad, talento humano - contabilidad.</t>
  </si>
  <si>
    <t>GESTIÓN FINANCIERA Y CONTABLE 2018</t>
  </si>
  <si>
    <t>No se han realizado arqueos a la Caja Menror</t>
  </si>
  <si>
    <t>Dar cunmplimiento a la realización de arqueos periódicos.</t>
  </si>
  <si>
    <t>Arqueo de Caja Menor</t>
  </si>
  <si>
    <t>Se cuenta con la Resolución No.000007 de enero de 2019, en donde se define el responsable del manejo de la caja menor</t>
  </si>
  <si>
    <t>Comunicación reibida por parte de la aseguradora</t>
  </si>
  <si>
    <t xml:space="preserve">Se cuenta con la Resolución No.000007 de enero de 2019, en donde se estable la cuantia del manejo del efectivo en 5 SMLMV </t>
  </si>
  <si>
    <t>Se han realizado arqueos periódicios al manejo de la caja menor, verificando, entre otros aspectos, el cumplimiento de los términos para la legalización de ls gastos.</t>
  </si>
  <si>
    <t>Se han realizado arqueos periódicios al manejo de la caja menor, verificando, entre otros aspectos, el cumplimiento de las diposiciones sobre el manejo de caja menor.</t>
  </si>
  <si>
    <t>Se  verifican los cargues de premios de los distribuidores virtuales, en el aplicativo.</t>
  </si>
  <si>
    <t>Se verifica el cumplimiento establecido para el trámite de las consignaciones, de manera mensual.</t>
  </si>
  <si>
    <t xml:space="preserve">Se efectuo reunion con el Dr. Ernesto  Hurtado para solictarle informe sobre los procesos que tiene a su cargo.
En el mes de diciembre se realizó la reunión del Comité Técnico de Saneamiento Contable, se tomaron determinaciones respecto de los casos presentados y se definieron compromisos para la consolidación y seguimiento de los casos </t>
  </si>
  <si>
    <t>La circular del cronograma con radicado 3-2019-116, se envio por correo electronico a todas las dependencias, incluido Control Interno. Mensualmente se les recuerda telefónicamente a quienes no han tramitado la información.
Se ha logrado estabilizar el trámite oportuno de la información, de lo cual se dejó constancia en el CIGD realizado en noviembre de 2019</t>
  </si>
  <si>
    <t>IGUAL A LA No. 2.5 DE GESTIÓN FINANCIERA Y CONTABLE 2018</t>
  </si>
  <si>
    <t>Los premios eran cargados por Sistemas y no se tenia un control permanente</t>
  </si>
  <si>
    <t>Se tiene establecido la entrega de la consignaciones al finalizar cada mes</t>
  </si>
  <si>
    <t xml:space="preserve">Independiente de que exista en la entidad la figura del cobro coactivo, el procesos estan en cobro juridico con abogados externos y no han reportado avance de viabilidad o no de cobro para someter a consideración de proceso de saneamiento </t>
  </si>
  <si>
    <t>Recepcion de la información financiera tardía</t>
  </si>
  <si>
    <t>Deficiencias en el aplicativo</t>
  </si>
  <si>
    <t xml:space="preserve">Los procedimentos se encuentran en revisión desde el año pasado para ser actualizados. </t>
  </si>
  <si>
    <t>Verificación mensual cargue premios distribuidores virtuales</t>
  </si>
  <si>
    <t>Verificación mensual del registro oportuno de consignaciones por promocionales y arrendamientos</t>
  </si>
  <si>
    <t>Solicitud informe</t>
  </si>
  <si>
    <t>Procedimientos Revisados y Actualizados</t>
  </si>
  <si>
    <t>Requerimientos</t>
  </si>
  <si>
    <t>Circulares emitidas</t>
  </si>
  <si>
    <t>Unidad de Recuros Físicos</t>
  </si>
  <si>
    <t>Unidad de Loterias - Unidad Financiera y Contable</t>
  </si>
  <si>
    <t>Unidad de Apuestas y Control de Juegos -  Unidad Financiera y Contable</t>
  </si>
  <si>
    <t>Secretaria General - Unidad Financiera y Contable</t>
  </si>
  <si>
    <t>Todas las áreas</t>
  </si>
  <si>
    <t>Unidad financiera y Contable - Planeación</t>
  </si>
  <si>
    <t>Cargar los premios de los dstribuidores virtuales directamente por parte de la Unidad de Loterias</t>
  </si>
  <si>
    <t xml:space="preserve">Cargar semanalmente las cosignaciones de los GEstores </t>
  </si>
  <si>
    <t>Solicitar al abogado externo infome de cada uno de los procesos en cobro coactivo.</t>
  </si>
  <si>
    <t>Preparar una circular con la fechas limites de los trámites financieros y mensualmente se envian correos recordando dichas fechas</t>
  </si>
  <si>
    <t>Realizar requerimiento a sistemas</t>
  </si>
  <si>
    <t>Realizar revisión de los procedimientos</t>
  </si>
  <si>
    <t>Permanente</t>
  </si>
  <si>
    <t>CONTROL INTERNO CONTABLE 2019 VIGENCIA 2018</t>
  </si>
  <si>
    <t xml:space="preserve">Se encuentra que la actividad contable de la entidad se desarrolla conforme a las orientaciones de la CGN; no obstante, se encuentran deficiencias en cuan a su socialización a todos los funcionarios vinculados al proceso. </t>
  </si>
  <si>
    <t>Se evidencian deficiencias en cuanto a la identificación y gestión de los riesgos contables. Reitera la señalado en la observación 8 Informe Control Interno Contable  2018 vigencia 2017</t>
  </si>
  <si>
    <t xml:space="preserve">Se encuentran deficiencias en relación con la definición, implementación y seguimiento de acciones de mejora relativas a la gestión del control interno contable. </t>
  </si>
  <si>
    <t>En las respuestas al cuestionario de control interno contable se encontro esta deficiencia</t>
  </si>
  <si>
    <t>Realizar la conciliación del contingente judicial</t>
  </si>
  <si>
    <t>Actualizar el mapa de riesgos</t>
  </si>
  <si>
    <t>Implementar las acciones de mejora</t>
  </si>
  <si>
    <t>Conciliacion</t>
  </si>
  <si>
    <t>Mapa de riesgos</t>
  </si>
  <si>
    <t>Cumplimiento</t>
  </si>
  <si>
    <t>Unidad financiera y Contable</t>
  </si>
  <si>
    <t xml:space="preserve">Socialización circular de terminos de trámies financieros
Requerimientos en el CIGD
Socializacoón de procedimientos financieros y contables </t>
  </si>
  <si>
    <t>Se revisa mensualmente la información del contingencte judicial y se concilia con contabilidad</t>
  </si>
  <si>
    <t>El mapa de riesgos fue actualizado y aprobado en Comité</t>
  </si>
  <si>
    <t xml:space="preserve">Se formularon los planes de mejoramiento y se encuentran en ejecución </t>
  </si>
  <si>
    <t>AUDITORÍA CARTERA 2019</t>
  </si>
  <si>
    <t>Deficiencias estructurales – caracterización de procesos y sus procedimientos, indicadores, identificación de riesgos y diseño de controles.  (Ver Observación N°1 Informe)</t>
  </si>
  <si>
    <t xml:space="preserve"> Deficiencias en la estructuración del proceso de Gestión de Recaudo y sus procedimientos vinculados.  (Ver Observación N°2 Informe)</t>
  </si>
  <si>
    <t xml:space="preserve"> Deficiencias en el control de retención de billetería (Ver Observación N°3 Informe)</t>
  </si>
  <si>
    <t xml:space="preserve"> Falta de oportunidad en el reporte de sorteos pendientes de pago por parte de los distribuidores.  (Ver Observación N°4 Informe)</t>
  </si>
  <si>
    <t xml:space="preserve"> Inconsistencias en la información reportada sobre el pago de sorteos o la actualización de pólizas por parte de los distribuidores  (Ver Observación N°5 Informe)</t>
  </si>
  <si>
    <t xml:space="preserve">Reporte de sorteos en mora, a pesar de haber sido pagados oportunamente (Ver Observación N°6 Informe) </t>
  </si>
  <si>
    <t xml:space="preserve">Se presentan copias de consignaciones realizadas para sorteos anteriores como justificación de pago de sorteos posteriores (Ver Observación N°7 Informe) </t>
  </si>
  <si>
    <t xml:space="preserve"> Registro de Notas Débito y/o crédito que afectan saldos contables la cuenta de cartera (Ver Observación N°8 Informe) </t>
  </si>
  <si>
    <t>Falta revisar y actualizar el procedimiento de Gestión de Recaudo</t>
  </si>
  <si>
    <t>Errores en la digitación de los memorandos de retención</t>
  </si>
  <si>
    <t>Errores de digitación en los memorandos de Retención de billetería</t>
  </si>
  <si>
    <t>Cuando u n distribuidor presenta saldos a favor en algun sorteo, en los cuales ha adjuntado los originales de la consignacióny después   se los decuenta en otro sorteo, adjunta fotocopia de la consignación aportada con anterioridad.</t>
  </si>
  <si>
    <t>Deficiencia en el análisis y conciliación en las cuentas contables correspondientes a cartera de la lotería.</t>
  </si>
  <si>
    <t>El Procedimiento de Gstión de Recaudo fue ajustado</t>
  </si>
  <si>
    <t>Se revisaron con exactitud todos los memorandos de retención de billeteria</t>
  </si>
  <si>
    <t xml:space="preserve">Se cargan y revisan a  diario el carrgue de las consignaciones desde la plataforma </t>
  </si>
  <si>
    <t>Se elaboro la conciliación a diciembre de 2019, para efectuar los ajustes correspondientes.</t>
  </si>
  <si>
    <t>Procedimiento ajustado</t>
  </si>
  <si>
    <t>Memorandos revisados</t>
  </si>
  <si>
    <t>Diario</t>
  </si>
  <si>
    <t>Conciliación mensual</t>
  </si>
  <si>
    <t>Memorandos emitidos / Memorandos  revisados</t>
  </si>
  <si>
    <t>Actualizar el procedimiento de Gestión de recaudo</t>
  </si>
  <si>
    <t>Revisar semanalmente el memorando de Retención de billetería</t>
  </si>
  <si>
    <t xml:space="preserve">Cargar los archivos de las consignaciones de los distribuidores descargados de las plataformas financieras.
</t>
  </si>
  <si>
    <t>Efectuar la conciliacion de los saldos de contabilidad / cartera</t>
  </si>
  <si>
    <t xml:space="preserve"> INFORME ANUAL DE EVALUACIÓN DEL SISTEMA DE CONTROL INTERNO CONTABLE A 31 DE DICIEMBRE  2019</t>
  </si>
  <si>
    <t>INFORME AUDITORIA DE APUESTAS Y CONTROL DE JUEGOS "AUTORIZACIÓN Y EMISIÓN CONCEPTOS PROMOCIONALES"</t>
  </si>
  <si>
    <t xml:space="preserve">Se presentan diferencias entre la información contable y financiera del año 2016 frente al recaudo por concepto de derechos de explotación sorteos promocionales, utilización de resultados y gastos de administración. </t>
  </si>
  <si>
    <t xml:space="preserve">No se legalizó en su totalidad la documentación por parte de los gestores para el cierre de los promocionales tal como se contempla en el procedimiento PRO 420-191-7. </t>
  </si>
  <si>
    <r>
      <t xml:space="preserve">No se evidencio la póliza requerida para la autorización de la rifa de la firma </t>
    </r>
    <r>
      <rPr>
        <i/>
        <sz val="9"/>
        <color indexed="8"/>
        <rFont val="Arial"/>
        <family val="2"/>
      </rPr>
      <t xml:space="preserve"> Fondo de Empleados Organización Ramo FEOR”.</t>
    </r>
    <r>
      <rPr>
        <sz val="9"/>
        <color indexed="8"/>
        <rFont val="Arial"/>
        <family val="2"/>
      </rPr>
      <t xml:space="preserve"> </t>
    </r>
    <r>
      <rPr>
        <i/>
        <sz val="9"/>
        <color indexed="8"/>
        <rFont val="Arial"/>
        <family val="2"/>
      </rPr>
      <t xml:space="preserve"> </t>
    </r>
  </si>
  <si>
    <t>El cálculo  de los derechos de explotación, utilización de resultados y gastos de administración, se realiza de manera manual, lo que da lugar a errores en el registro de información</t>
  </si>
  <si>
    <t xml:space="preserve">Requerimiento funcional a la Oficina de Sistemas
Herremienta desarrollada
Herramienta puesta en producción </t>
  </si>
  <si>
    <t xml:space="preserve">Implementar en la plataforma de Juegos Promocionales  la liquidación de derechos, mediante una herramienta que realice el cálculo automático de los derechos de explotación, utilización de resultados y gastos de administración.  </t>
  </si>
  <si>
    <t>Documentar la obligación en el acto administrativo .</t>
  </si>
  <si>
    <t>Documentar la obligación en el acto administrativo.</t>
  </si>
  <si>
    <t>Unidad de Apuestas y Control de Juegos, Oficina de Sistemas</t>
  </si>
  <si>
    <t xml:space="preserve">Unidad de Apuestas y Control de Juegos </t>
  </si>
  <si>
    <t>Unidad de Apuestas y Control de Juegos</t>
  </si>
  <si>
    <t>Se desarrollo el ajuste a la herramienta para el cálculo automático de los derechos de explotación, utilización de resultados y gastos de administración</t>
  </si>
  <si>
    <t>La autorízación se concede mediante resolución la cual incluye dentro de las obligaciones del gestor, lo concerniente a la entrega de actas de sorteo y entrega de premios.</t>
  </si>
  <si>
    <t>La Lotería de Bogotá adelanta permanentemente actividades promocionales, sin emabargo con los promocionales que generan recambio o cruces de efectivo con los distribuidores, no existe un procedimiento para el cruce de estos saldos con el área de cartera, generando diferencias en los saldos de distribuidores y dificultades para saber el saldo real de la cartera.</t>
  </si>
  <si>
    <t>En relación con el Procedimiento CONTROL Y SEGUIMIENTO JUEGOS DE SUERTE Y AZAR, se deben establecer tiempos para realizar los informes de las Visitas de Inspección y Fiscalización, a la fecha de la auditoría no se habia realizado el informe de la visita de inspección realizada el 06 de julio de 2018.</t>
  </si>
  <si>
    <t>AUDITORÍA INTERNA DEL SISTEMA DE GESTIÓN DE CALIDAD   EXPLOTACIÓN DE JUEGOS DE SUERTE AZAR</t>
  </si>
  <si>
    <t xml:space="preserve">Inlcuír en el Procedimiento CONTROL Y SEGUIMIENTO JUEGOS DE SUERTE Y AZAR, Código POR420-197-8, el término de treinta (30) días para presentar los informes de las Visitas de Inspección y Fiscalización, </t>
  </si>
  <si>
    <t xml:space="preserve">Se ajustó el procedimiento
CONTROL Y SEGUIMIENTO JUEGOS DE SUERTE Y AZAR, Código POR420-197-8, incluyendo   el término de treinta (30) días para presentar los informes de las Visitas de Inspección y Fiscalización, </t>
  </si>
  <si>
    <t>Unidad de Loterías</t>
  </si>
  <si>
    <t>EXPLOTACIÓN DE JUEGOS DE SUERTE AZAR</t>
  </si>
  <si>
    <t>En la estructura general de los procesos (representación gráfica e interacción de las actividades del proceso) en los procesos de Explotación de Juegos de Suerte y Azar y el de Control Inspección y Fiscalizaciónen y en sus procedimientos, no es claro el alcance de los mismos; no se diferencian las actividades y procedimientos que cubren todos los juegos de suerte y azar y aquellos que hacen referencia específicamente a la gestión de las apuestas permanentes. 
De igual forma, se encuentra que, los procedimientos vinculados al proceso de “Control  Inspección y Fiscalización”, no están cubiertos de manera adecuada por las actividades previstas en su caracterización.</t>
  </si>
  <si>
    <t>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administrativas y procesos sancionatorios.</t>
  </si>
  <si>
    <t>Respecto de la gestión de riesgos, se encuentra que los riesgos identificados, no cubren todas las actividades y procedimietos vinculados al proceso; de igual manera, se advierten deficiencias en la forma como están descritos los riesgos identificados y en cuanto a la definición y diseño de los controles.</t>
  </si>
  <si>
    <t>En el procedmiento control y seguimiento juegos de suerte y azar Código:PRO420-194-8, se confunden las facultad de fiscalización, con las de supervisión; las visitas de inspección y  fiscalización previstas en el procedimiento, no atienden de manera adecuada los preceptos establecido en el articulo 43 de la Ley 643 de 2001 ; en efecto, la definición y la metodología prevista para las visitas de inspección y fiscalización, están orientadas a la “Verificación de las obligaciones contractuales” tanto en los puntos de venta (visitas de inspección), como en la sede principal  del concesionario (visitas de fiscalización).</t>
  </si>
  <si>
    <t>No se encuentran documentados los procedimientos previstos para el ejercicio de la facultad de fiscalización, respecto de los juegos de suerte y azar distintos de las apuestas permanentes.</t>
  </si>
  <si>
    <t>La verificación de la exactitud de las liquidaciones de los derechos de explotación presentadas por el concesionario, que constituye la escencia de la facultad de fiscalización, se encuentra prevista en el procedimiento de Gestion de derechos de explotación, cuyo objetivo es el de “Controlar que los pagos realizados por el concesionario correspondan en valor y tiempo a lo dispuesto en la normatividad vigente”. El objetivo y alcance del procedimiento, solo hace referencia a los pagos realizados por el concesionario y no cubre las liquidaciones de derechos de explotación de los demás juegos de suerte y azar; tampoco prevé el trámite de la liqudación de aforo o de revisión, según sea el caso, de que tratan los literales b) y c) del artículo 44 de la Ley 643 de 2001 , en los casos en que se detecten omisiones, inconsistencias o errores aritméticos en la información reportada en la liquidación de derechos de explotación.</t>
  </si>
  <si>
    <t xml:space="preserve">Se observan demoras y falta de oportunidad en el  seguimiento por parte de la Unidad de Apuestas y Control de Juegos, a las observaciones plasmadas en los informes de visitas de fiscalización e  inspección </t>
  </si>
  <si>
    <t>Respecto de la actividad de fiscalización, además de las visitas de fiscalización e inspección, la Lotería de Bogotá cuenta con otros instrumentos, de manera particular, con el aplicativo de seguimiento en línea y tiempo real, que le permite verificar la información sobre las ventas de chance, operación por operación y apuesta por apuesta; en tal sentido, si se detecta cualquier inconsistencia, así sea de pesos, es posible detectar en que apuesta (día, hora, canal, lugar, etc.) se presentó la dificultad. No obstante, las mismas se realizan de manera aislada por las diferentes áreas, sin que se encuentre debidamente documentado e implementado un procedimiento de fiscalización, que las articule y permita reconocer sus resultados como un todo.</t>
  </si>
  <si>
    <t xml:space="preserve"> En relación con la presente observación, tanto en la reunión previa con el profesional de la Oficina de Sistemas, como en la reunión de validación de las observaciones, se planteó la aclaración por prte del profesional de la Oficina de sistemas, en el sentido de que, si bien la Lotería de Bogotá, a través del profesional de la oficina de sistemas ha acompañado los procesos de auditoría interna a los sistemas de información adelantados por el proveedor de servicios informáticos del concesionario, y se han realizado requerimientos de información para la verificación de aspectos relacionados con este particular, efectivamente, se presentan dificultades desde el punto de vista metodológico, en cuanto a la ejecución y documentación de las auditorías. 
 </t>
  </si>
  <si>
    <t>Se evidencia una deficiente proyección y ejecución de los recursos disponibles para el control de juego ilegal, tanto de los recursos relacionados con apustas permanentes, como con los de loterías  
Durante el periodo auditado, se desarrollaron las actividades previstas en el convenio con la Policía Nacional; lo que permitió, entre otros aspectos, la capacitación a personal de la policía y de la fiscalía, en aspectos relacionados con el control de juego ilegal, el dasarrollo de operativos de control, que dieron lugar a capturas y al desmantelamiento de organizaciones dedicadas a la venta de chance ilegal. Sin embargo, no se encontró evidencia documentada de la existencia de una política institucional en materia de Control de Juego Ilegal, debidamente estructurada; ni de un  plan de acción e inversiones para su efectiva implementación.
No obstante, es importante señalar que, respecto de esta situación, la actual administración ya ha tomado medidas conducentes para su manejo; es así que, a la fecha, se encuentra en ejecución el contrato para estructuración, implementación y ejecución de un Plan Estratégico de lucha contra el Juego Ilegal de los productos que son competencia de la Lotería de Bogotá, en materia de prevención, control y judicialización y así mismo realizar seguimiento a cada una de las acciones que hacen parte de dicho plan.</t>
  </si>
  <si>
    <t>El trámite para verificar los eventos descritos en el artículo 44 de la Ley 643 de 2001, se encuentra en el Procedimiento Control y Seguimiento a la Operación de Rifas y Juegos Promocionales, cuyo objetivo es el de “Investigar si las rifas y juegos promocionales cumplen los requisitos legales”; revisado el citado procedimiento, se identifican deficiencias de carácter operativo y jurídico.</t>
  </si>
  <si>
    <t>No es claro el alcance de los procesos de Explotación de Juegos de Suerte y Azar y el de Control Inspección y Fiscalización, al igual que las actividades previstas en su caracterización.</t>
  </si>
  <si>
    <t>Los indicadores definidos no cubren las diferentes actividades y procedimientos vinculados al proceso (Rifas y juegos promocionales y procesos sancionatorios.)</t>
  </si>
  <si>
    <t xml:space="preserve"> Deficiencia en la descripción y cubrimiento de los riesgos.</t>
  </si>
  <si>
    <t>Falta de procedimiento  en el ejercicio de la facultad de fiscalización de rifas y promocionales</t>
  </si>
  <si>
    <t>El procedimiento de Gestion de derechos de explotación solo hace referencia a los pagos realizados por el concesionario y no cubre las liquidaciones de derechos de explotación de los demás juegos de suerte y azar.</t>
  </si>
  <si>
    <t xml:space="preserve">Aunque se hace seguimiento a los requerimientos al concesionario, son mínimas las recibidas por fuera del plazo extablecido. </t>
  </si>
  <si>
    <t>Falta de articular las actividades que desarrollan la Unidad de Apuestas y el Area de Sistemas en el procedimiento de fiscalización.</t>
  </si>
  <si>
    <t xml:space="preserve">Aunque se han efectuado las auditorias no se llevó a cabo el desarrollo metodológico  </t>
  </si>
  <si>
    <t>Falta de documentar y estructurar una política institucional en materia de Control de Juego Ilegal.</t>
  </si>
  <si>
    <t xml:space="preserve">El Procedimiento Control y Seguimiento a la Operación de Rifas y Juegos Promocionales, presenta debilidades de carácter operativo y jurídico. </t>
  </si>
  <si>
    <t>Ajustar los procesos de Explotación de Juegos de Suerte y Azar y el de Control Inspección y Fiscalización.</t>
  </si>
  <si>
    <t>Definir indicadores que cubren las diferentes actividades y procedimientos vinculados al proceso (Rifas y juegos promocionales y procesos sancionatorios.)</t>
  </si>
  <si>
    <t>Ajustar y complementar los riegos existentes en los procesos de Explotación de Juegos de Suerte y Azar, como una mejora contínua.</t>
  </si>
  <si>
    <t>Se definiran las Guías para las visitas de fiscalización y de inspección, garantizando el cumplimiento de  los preceptos establecidos en el articulo 43 de la Ley 643 de 2001</t>
  </si>
  <si>
    <t>Establecer procedimiento de fiscalización de rifas y promocionales</t>
  </si>
  <si>
    <t>Inlcuir en el procedimiento de Gestion de derechos de explotación, las liquidaciones  de los demás juegos de suerte y azar.</t>
  </si>
  <si>
    <t>Los plazos se definiran de acuerdo con la complejidad de la información requerida.</t>
  </si>
  <si>
    <t>Ajustar en el procedimiento de fiscalización, articulando las actividades de las dos dependencias.</t>
  </si>
  <si>
    <r>
      <t>La auditoría se desarrollará acorde a las mejores prácticas definidas en la</t>
    </r>
    <r>
      <rPr>
        <sz val="9"/>
        <color indexed="10"/>
        <rFont val="Arial"/>
        <family val="2"/>
      </rPr>
      <t xml:space="preserve"> Norma ISO  19011:2018</t>
    </r>
  </si>
  <si>
    <t>Estructurar una política institucional en materia de Control de Juego Ilegal.</t>
  </si>
  <si>
    <t>Ajustar el El Procedimiento Control y Seguimiento a la Operación de Rifas y Juegos Promocionales a la normatividad vigente.</t>
  </si>
  <si>
    <t>Unidad de Apuestas y Control de Juegos 
Sistemas</t>
  </si>
  <si>
    <t xml:space="preserve">Se realizó ajuste a los procedimientos  de Explotación de Juegos de Suerte y Azar y el de Control Inspección y Fiscalización. </t>
  </si>
  <si>
    <t xml:space="preserve">Avance en la gestión de convenios….
Se solicita ampliación de plazo </t>
  </si>
  <si>
    <t>Se realizó la revisión y ajuste a los riesgos de los procesos de Explotación de Juegos de Suerte y Azar, los cuales fueron aprobados por el CIGD en el mes de diciembre de 2019</t>
  </si>
  <si>
    <t xml:space="preserve">Se avanzó en la definición de guias para las visitas de fiscalización y de inspección; está pendiente su presentación al CIGD para su aprobación 
Se solicita ampliación de plazo  </t>
  </si>
  <si>
    <t xml:space="preserve">Se ralizó ajuste al procedimiento  CONTROL Y SEGUIMIENTO JUEGOS DE SUERTE Y AZAR, no obstante, se hace necesario una nueva revisión, para individualizar las actividades de control relacionadas con el juego de chance, y las relitivas a rifas y juegos promocionales.
Se solicita ampliación de plazo 
</t>
  </si>
  <si>
    <t xml:space="preserve">Se ralizó ajuste al procedimiento  GESTION DE DERECHOS DE EXPLOTACION , no obstante, se hace necesario una nueva revisión, para individualizar las actividades de control relacionadas con el juego de chance, y las relitivas a rifas y juegos promocionales.
Se solicita ampliación de plazo 
</t>
  </si>
  <si>
    <t>Control a los requeriomientos y validación de términos de respuesta.</t>
  </si>
  <si>
    <t xml:space="preserve">Pendiente coordinación con Sistemas 
Se solicita ampliación de plazo </t>
  </si>
  <si>
    <t>La Oficina de Sistemas adelantó en el mes dediciembre de 2019 la auditoría al funcionamiento téncico de los juegos, incentivos y planes de premio autorizados al concesionario; paralo cual se definió un plan de auditoría, que establece, entre otros aspectos, el acance de la auditoría, objetivo, metodología, recursos, partes interesadas, etc.
Este modelo será implementado de manera regular en las auditorías que se adelanten en cumplimiento de lo previsto en el contrato.
Pendiente informe y Plann de mejoramiento</t>
  </si>
  <si>
    <t>Contrato Avellaneda</t>
  </si>
  <si>
    <t xml:space="preserve">Avance contrato 
Proyecto ajuste a procedimiento
Ajuste Manual de Funciones 
Pendiente aprobación 
</t>
  </si>
  <si>
    <t>Planeación</t>
  </si>
  <si>
    <t>DIRECCINAMIENTO ESTRATÉGICO</t>
  </si>
  <si>
    <t>Revisar los criterios de reevaluación de los proveedores que les permita eliminar la subjetividad los aspectos evaluados y de esta mejorar el proceso de evaluación del desempeño de los mismos, para el beneficio mutuo.</t>
  </si>
  <si>
    <t>Realizar revisión para hacer seguimiento y medición, del producto no conforme que se presenta en la billetería, de tal forma que se garantice el cumplimiento de la mezcla que se envia a Thomas.</t>
  </si>
  <si>
    <t>Gestión de Bienes y Servicios. Se propone un indicador  Nivel de desempeño a proveedores y contratistas (revisar formato de evalución de proveedores) y establecer una herramienta o mecansimo que permita consolidar todos los proveedores.</t>
  </si>
  <si>
    <t>Proceso Explotación de Juegos de Suerte y Azar (Unidad de Loterías).</t>
  </si>
  <si>
    <t xml:space="preserve">Incumplimiento y/o alerta de incumplimiento de la meta del proyecto de inversión.
Desde el punto de vista de la ejecución de los recursos asignados, se identifican inconsistencias en el acumulado del cumplimiento de las Metas, lo mismo que en la programación prevista para el 2018.
</t>
  </si>
  <si>
    <t xml:space="preserve">Debilidad en la planeación de la contratación. 
De acuerdo con la información remitida por  el Área de Planeación sobre el seguimiento a la ejecución del Plan de Inversiones, se evidencia que se han realizado modificaciones al Plan de Inversiones que implican cambios en el Plan   Anual de Adquisiciones aprobado para el año 2018, las cuales no han sido debidamente aprobadas y/o documentadas
</t>
  </si>
  <si>
    <t xml:space="preserve">Debilidades en la planeación del proyecto de inversión. Conforme a la información sobre la ejecución del proyecto de inversión en las vigencias 2016 y 2017, se evidencian deficiencias en su ejecución.
En lo que respecta a la vigencia 2018, en el mes de febrero se planteó un ajuste en la programación, que no tiene en cuenta los montos inicialmente previstos para la vigencia. 
</t>
  </si>
  <si>
    <t xml:space="preserve">Incumplimiento y/o alerta de incumplimiento de la meta del proyecto de inversión.
Se presentan deficiencias en la gestión de los proyectos, que dan lugal al incumplimiento de las metas del proyecto; segun alerta generada por el SEGPLAN a la fecha de corte, se identifican metas del proyecto que no reportan avances
</t>
  </si>
  <si>
    <t xml:space="preserve">Las acciones aplicadas por la entidad son inefectivas.
Si bien la entidad ha definido e implementado mecanismos de seguimiento a la ejecución del Plan y se han dado las directrices para la superación de los rezagos en la ejecución; tales medidas no han generado los resultados esperados.
</t>
  </si>
  <si>
    <t xml:space="preserve">Debilidad en la planeación de la contratación.
Debido a la falta de consistencia entre el Plan de Inversión y el Plan Anual de Adquisiciones, anotada en el punto anterior, no se cuenta con un criterio de referencia para verificar la oportunidad en las diferentes etapas del ciclo contractual. El Plan de Inversión prevé la ejecución de "Proyectos tecnológicos que apalanquen las estrategias Comerciales"; aún cuando se identifican diferente proyectos de tecnología y de gestión comercial, no se encuentra ningún ítem específico para este propósito, lo que no permite establecer los avancen en la gestión de este proyect
</t>
  </si>
  <si>
    <t>Conforme a lo reportado en el informe con corte a junio 30 de 2018, a esa fecha  se habían ejecutado $138.000.000, que equivalen al 19.67%, de los $701.310.000 previstos para el año 2018. Revisada la información con corte a septiembre 30 de 2018 ; la ejecución de los recursos asignados al proyecto de inversión llegó a los $ 178.000.000,  que equivalen a un 25.31%.  lo cual supone un mayor riesgo respecto al propósito de lograr el cumplimiento de lo planeado y/o el riesgo de no alcanzar los objetivos propuestos para la vigencia.</t>
  </si>
  <si>
    <t xml:space="preserve">Incumplimiento y/o alerta de incumplimiento de la meta del proyecto de inversión.
Las deficiencias en la planeación del proyecto y en la gestión de los contratos, plantean un riesgo respecto del cumplimiento de las metas del proyecto.
</t>
  </si>
  <si>
    <t>Debido a la falta de consistencia entre el Plan de Inversión y el Plan Anual de Adquisiciones, y a las deficiencias en la gestión de los contratos, anotada en los informes anteriores, se ha hecho necesario realizar ajustes (disminución o aumento de recursos entre las metas, modificación de alcances, retiro o inclusión), en relación con los contratos previstos para la ejecución del Plan de Inversiones</t>
  </si>
  <si>
    <t>Realizar segumiento periódico al proyecto de inversión.</t>
  </si>
  <si>
    <t>Modificar el procedimiento, y actualizar el PAA de acuerdo a los requrimientos y publicar.</t>
  </si>
  <si>
    <t>PLANEACION ESTRATÉGICA</t>
  </si>
  <si>
    <t>Atención al cliente y Comunicaciones</t>
  </si>
  <si>
    <t>Proceso actualizado</t>
  </si>
  <si>
    <t xml:space="preserve">Material de capacitación
Listado de asistencia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</si>
  <si>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</si>
  <si>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Analizar y ajustar el procedimiento de gestión de PQRD con el fin de fortalecer los controles existentes que prevengan el vencimiento de términos y la calidad de las respuestas. Dichos controles deben quedar documentados de acuerdo a los nuevos lineamientos de cómo documentar controles.</t>
  </si>
  <si>
    <t>Capacitar a todos los funcionarios que intervienen en el proceso de gestión de PQRD sobre todos los cambios efectuados al procedimiento, producto del fortalecimiento de controles.</t>
  </si>
  <si>
    <t>El plan de mejoramiento propuesto se cumplió a cabalidad y las acciones propuestas se llevaron a cabo en el plazo establecido (las mismas cuentan con la evidencia) dicho plan de mejoramiento y sus actividades se desarrollaron completamente para antes de recibir la visita del ICONTEC este año dado que era lo primero que iba a revisar la Auditora.</t>
  </si>
  <si>
    <t>El seguimiento y verificación de los planes relacionados con el Sistema de Gestión de la Calidad, esta bajo la responsabilidad de la Oficina de Planeación.</t>
  </si>
  <si>
    <t>Realizada la revisión de la matriz de Comunicaciones publicada en la intranet, se encuentra que en la misma no se establece de manera expresa y clara los mecanismos para garantizar la divulgación de los actos administrativos, las decisiones y las acciones que se desprenden de la gestión en los diversos procesos, con algunas de las partes interesadas; particularmente, con: los distribuidores y con las partes interesadas correspondientes al grupo de personas naturales (loteros. jugadores, funcionarios, contratistas).</t>
  </si>
  <si>
    <t>Hecho un análisis sobre la integridad de los informes que deben ser comunicados por la Lotería de Bogotá, ya sea a otras entidades o al interior, se observó que hay algunos informes que, aunque son reportados a las entidades respectivas, no se encuentran contemplados en la matriz</t>
  </si>
  <si>
    <t>En relación con la información sobre la contratación  de la entidad, se encuentra que:
- En algunos casos, los contratos y/o prorrogas o adiciones publicados en la página del SECOP no están suscritos por las partes.
- En el archivo donde debe figurar la prorroga y/o adición o la terminación del contrato se encuentra cargado el contrato inicial. (Ver detalle en informe pag 8-9)</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</si>
  <si>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</si>
  <si>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 xml:space="preserve">Se identifica información que se encuentra enlazada con varios ítems de la estructura, haciendo que la información sea muy dispersa y repetitiva, (Ver detalle en informe pag 15)
</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</si>
  <si>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</si>
  <si>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</si>
  <si>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</si>
  <si>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No se encuentra dentro del botón de transparencia información relativa a los mecanismos o procedimientos de participación ciudadana.</t>
  </si>
  <si>
    <t>SEGUIMIENTO A MATRIZ DE COMUNICACIONES Y LEY DE TRANSPARENCIA -  SEGUNDO SEMESTRE 2019</t>
  </si>
  <si>
    <t>AUDITORÍA AL  “SISTEMA INTEGRAL DE PREVENCIÓN Y CONTROL DE LAVADO DE ACTIVOS Y FINANCIACIÓN DEL TERRORISMO SIPLAFT” 2019 ”</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</si>
  <si>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</si>
  <si>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</si>
  <si>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</si>
  <si>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Se hace también evidente la falta de capacitación de la normatividad que debe cumplir la entidad en materia del lavado de activos, financiación del terrorismo y proliferación de armas de destrucción masiva.   </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</si>
  <si>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</si>
  <si>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</si>
  <si>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</si>
  <si>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Diferencias, respecto de las funciones asignadas organismos de administración y control en el Acuerdo 317 de 2016 del CNJSA y lo previsto en el Manual SIPLAFT de la Lotería de Bogotá. (Ver detalle en Observación N°06) </t>
  </si>
  <si>
    <t xml:space="preserve">Deficiencia en la implementación de los procedimientos del manual  y cumplimiento en implementación del  formato de PEPs </t>
  </si>
  <si>
    <t xml:space="preserve">falta de capacitación y cumplimiento de las obligaciones </t>
  </si>
  <si>
    <t>Vacacncia en  el oficial de cumplimiento y falta de coordinacióm  sobre la actualización de  la información sobre el trámite.</t>
  </si>
  <si>
    <t>falta de comunicación  entre planeación y oficial de cumplimiento por desconosimiento y poca capacitación al respecto.</t>
  </si>
  <si>
    <t>falta de control eficaz en el manual SIPLAF. Falta de capacitación al oficial de cumlimiento y ausencia del oficial de cumplimiento</t>
  </si>
  <si>
    <t>falta de comunicación y control eficaz de la junta directiva frente al manual SIPLAFT</t>
  </si>
  <si>
    <t xml:space="preserve">Falta de capacitación y cumplimiento de las obligaciones </t>
  </si>
  <si>
    <t>Diseñar y aprobar a traves de comité institucional de gestión y desempeño , el formato que establezca las condiciones establecidas en la ley y en el manual Siplaft. Adelantar capacitación interna a los involucrados en los procesos</t>
  </si>
  <si>
    <t>Ajustar los procedimientos e implenetar mecanismos e control de lavado de activos, financiación del terrorismo y proliferación de armas de destrucción masiva de acuerdo al manual SIPLAFT.</t>
  </si>
  <si>
    <t>Estandarizar clausula relacionada con el origén de recursos  , capacitar  y verificar lista de chequeo, por parte de los supervisores y de la oficina de contratación.</t>
  </si>
  <si>
    <t>cumplir capacitaciones semestrales en los temas mencionados</t>
  </si>
  <si>
    <t xml:space="preserve">Se incluira  la información sobre el trámite en la nontificación y reporte de ganadores de premios iguales o mayores a 5 millones, que la verificación de la información del ganador, incluye consultas en listas restrictivas. </t>
  </si>
  <si>
    <t>Ajuste a  los procedimientos. Para implimentar mecanismos de lavado de activos y proliferación de armas de destrucción masiva, previstos en el manual SIPLAFT.</t>
  </si>
  <si>
    <t xml:space="preserve"> crear mecanismos internos de verificación y  control y ajustar  periodicidad de los informessegún el acuerdo </t>
  </si>
  <si>
    <t>informar a la junta sus obligaciones</t>
  </si>
  <si>
    <t xml:space="preserve">Formato y capacitación </t>
  </si>
  <si>
    <t>Capacitación</t>
  </si>
  <si>
    <t>Ajuste al trámite</t>
  </si>
  <si>
    <t>Procedimiento</t>
  </si>
  <si>
    <t xml:space="preserve"> Revisión y ajuste del manual SIPLAFT</t>
  </si>
  <si>
    <t>Junta Directiva</t>
  </si>
  <si>
    <t>Oficial de cumplimiento - Planeación</t>
  </si>
  <si>
    <t xml:space="preserve">En ejecución </t>
  </si>
  <si>
    <t>Se presentó informe en sesión de Junta Directiva</t>
  </si>
  <si>
    <r>
      <t xml:space="preserve">Deficiencias registro de información de distribuidores:
</t>
    </r>
    <r>
      <rPr>
        <sz val="9"/>
        <color indexed="8"/>
        <rFont val="Arial"/>
        <family val="2"/>
      </rPr>
      <t>Consultado el aplicativo comercial -distribuidores, se encuentra que el mismo no ofrece información completa y actualizada sobre cada uno de los distribuidores registrados; no existe un documento que consolide la información, que dé cuenta de toda la trazabilidad respecto de cada uno de los distribuidores</t>
    </r>
  </si>
  <si>
    <r>
      <t xml:space="preserve">Deficiencias registro de información de distribuidores:
</t>
    </r>
    <r>
      <rPr>
        <sz val="9"/>
        <color indexed="8"/>
        <rFont val="Arial"/>
        <family val="2"/>
      </rPr>
      <t xml:space="preserve">El procedimiento "Asignación y distribución de billetería" (PRO410199-6) prevé que, una vez realizado el estudio de la solicitud presentada por el interesado, la entidad remitirá la respuesta correspondiente y dejará copia de la misma en la carpeta de la hoja de vida.
En 5 de las 12 carpetas revisadas, no se cumple con éste precepto, ya que no hay evidencia en las hojas de vida, de la respuesta de la entidad a la solicitud de inscripción en el registro como distribuidor.
</t>
    </r>
  </si>
  <si>
    <r>
      <t xml:space="preserve">Deficiencias registro de información de distribuidores:
</t>
    </r>
    <r>
      <rPr>
        <sz val="9"/>
        <color indexed="8"/>
        <rFont val="Arial"/>
        <family val="2"/>
      </rPr>
      <t xml:space="preserve">Dentro del procedimiento "Asignación y distribución de billetería" (PRO 410199-6), se prevé el diligenciamiento del formato de solicitud de inscripción FRO410-59-4; revisadas las hojas de vida de los 12 distribuidores seleccionados en la muestra, se encuentra que en 9 casos, la información de los formatos no se encuentra diligenciada integralmente. De otra parte, si bien se expide el documento de "Estudio Jurídico", no existe registro documentado que dé cuenta de la validación de los datos generales del distribuidor.
</t>
    </r>
  </si>
  <si>
    <r>
      <t xml:space="preserve">Deficiencias en el manejo de la información sobre los cupos como distribuidor,  asignados a la Lotería de Bogotá:
</t>
    </r>
    <r>
      <rPr>
        <sz val="9"/>
        <color indexed="8"/>
        <rFont val="Arial"/>
        <family val="2"/>
      </rPr>
      <t xml:space="preserve">• Deficiencias en la expedición del acto administrativo denominado “REGLAMENTO VENTA DE LOTERIA FUNCIONARIOS LOTERIA DE BOGOTA”, suscrito por el, entonces, Gerente General de la Lotería de Bogotá
• Desconocimiento de las reglas previstas en el “REGLAMENTO VENTA DE LOTERIA FUNCIONARIOS LOTERIA DE BOGOTA”, éste Manual en su numeral 1 señala: "Los billetes de lotería serán entregados únicamente a los funcionarios de la Lotería de Bogotá. Según lo informado por el Jefe de la Unidad de Loterías, "como los funcionarios no han hecho uso de esta alternativa se procedió a canalizar esta venta a través de la BTL (Hoy 24 LOGISTICA S. A. S.)"; lo cual, claramente, es contrario a la disposición citada
• Asignación y remuneración de funciones no previstas contractualmente; si bien la billetería entregada a la agencia de BTL, se realiza para ser vendida en las actividades promocionales a cargo de éste contratista, la labor de venta de lotería, no hace parte de las obligaciones del contrato. Conforme a lo informado, el contratista solicita la entrega de la billetería y realiza el pago de la misma, descontando lo correspondiente al incentivo, el cual, de acuerdo con su afirmación, es destinado exclusivamente al promotor que genera la venta; sin embargo respecto de dicho manejo, no se cuenta con evidencia documenta, que pueda ser validada.
• Manejo de dinero en efectivo por parte de funcionarios de la entidad, sin que ello corresponda a un procedimiento documentado, que defina las responsabilidades y los controles correspondientes. </t>
    </r>
  </si>
  <si>
    <r>
      <t>Deficiencias en el control de garantías y el despacho de billetería:
-</t>
    </r>
    <r>
      <rPr>
        <sz val="9"/>
        <color indexed="8"/>
        <rFont val="Arial"/>
        <family val="2"/>
      </rPr>
      <t>Billetería despachada excediendo el cupo amparado por la garantía
-Cupos de billetería despachados sin garantías 
-Despacho de billetería amparada con garantía no contemplada en el reglamento de distribuidores</t>
    </r>
  </si>
  <si>
    <r>
      <t xml:space="preserve">Falta de seguimiento al recaudo de premios virtuales:
</t>
    </r>
    <r>
      <rPr>
        <sz val="9"/>
        <color indexed="8"/>
        <rFont val="Arial"/>
        <family val="2"/>
      </rPr>
      <t xml:space="preserve">los distribuidores, códigos CADES, GELSA, GTECH, LOTIC y LOTIR, distribuidores  virtuales, excepto CADES, con corte al sorteo 2464, tienen saldos por concepto de pago de premios, según tabla referida por la unidad Financiera y Contable; lo cual asciende a la suma de CUARENTA Y CINCO MILLONES SESENTA Y NUEVE MIL SEISCIENTOS CINCUENTA Y UN MIL PESOS, saldos acumulados desde el sorteo 2091 del 28 de junio de 2011, no encontrándose trazabilidad en relación con la suspensión del despacho por parte de la Unidad de Loterías.
</t>
    </r>
  </si>
  <si>
    <r>
      <t xml:space="preserve">Falta de seguimiento al recaudo de premios virtuales:
</t>
    </r>
    <r>
      <rPr>
        <sz val="9"/>
        <color indexed="8"/>
        <rFont val="Arial"/>
        <family val="2"/>
      </rPr>
      <t xml:space="preserve">Los Códigos GELSA, GTECH, LOTIC y LOTIR, en todos los sorteos analizados son reportados por la Unidad Financiera como retenidos por no pago de premios, pero al ser virtuales no se evidencia retención o suspensión para los diferentes sorteos; adicionalmente el código LOTIR, es reportado por póliza históricamente como motivo de retención; ahora bien, consultado el tema en la oficina Jurídica se confirma que la póliza del mencionado distribuidor se encuentra vencida desde el día 17 de julio de 2016.
</t>
    </r>
  </si>
  <si>
    <r>
      <t xml:space="preserve">Deficiencias en la gestión de los contratos atípicos de distribución:
</t>
    </r>
    <r>
      <rPr>
        <sz val="9"/>
        <color indexed="8"/>
        <rFont val="Arial"/>
        <family val="2"/>
      </rPr>
      <t>El título II de Disposiciones especiales del Manual de contratación de la entidad, hace una descripción breve sobre el contrato suscrito con los distribuidores del producto Lotería de Bogotá, así:
Artículo 16. Contrato atípico de distribución.
“Consiste en aquel contrato que se emplea con personas naturales o jurídicas que realizarán la distribución de la billetería de la Lotería de Bogotá, sujetándose a las disposiciones establecidas en el Reglamento de Distribuidores de la empresa”
No se evidencia ninguna otra regulación legal interna sobre esta modalidad de contratación y del análisis del Manual de Contratación y sus respectivas normas complementarias, al reglamento de distribuidores y los procedimientos de la Unidad de Loterías y Secretaría General, se infiere que no existe  un procedimiento que establezca el paso a paso de las diferentes etapas del proceso contractual con distribuidores.</t>
    </r>
  </si>
  <si>
    <r>
      <t xml:space="preserve">Deficiencias en la gestión de los contratos atípicos de distribución:
</t>
    </r>
    <r>
      <rPr>
        <sz val="9"/>
        <color indexed="8"/>
        <rFont val="Arial"/>
        <family val="2"/>
      </rPr>
      <t xml:space="preserve">
Se identifican deficiencias en algunas de las cláusulas de la Minuta tipo  así:
-En relación a las partes contratantes, se observó que en el texto del contrato se menciona la autoridad administrativa de la entidad que suscribe el contrato y el nombre de la persona natural o jurídica contratista, pero no se mencionan los documentos de identificación y demás actos que legitiman a las partes. (calidad en la que actúan, acta de posesión, actos de delegación, certificados  de las partes. facultades, etc.) 
- Duración del contrato. Si bien, la cláusula del contrato establece que no se prorroga si no media comunicación escrita que así lo exprese; también es cierto que el Reglamento expresa que al considerarlo conveniente se podrá prorrogar y así debe quedar expresado en el texto del contrato; no obstante, al revisar las carpetas de los contratos objeto de muestreo, se encontró que no existe documento escrito que evidencie la prorroga del contrato; la trazabilidad de los documentos contentivos de las carpetas de cada distribuidor, muestran que cada año se suscribe un nuevo contrato.</t>
    </r>
  </si>
  <si>
    <r>
      <t xml:space="preserve">Deficiencias en la gestión de los contratos atípicos de distribución:
</t>
    </r>
    <r>
      <rPr>
        <sz val="9"/>
        <color indexed="8"/>
        <rFont val="Arial"/>
        <family val="2"/>
      </rPr>
      <t xml:space="preserve">
Cumplimiento de requisitos precontractuales  
No se encontró en los contratos suscritos con distribuidores, evidencia sobre el cumplimiento de la verificación de los antecedentes fiscales, disciplinarios y de policía, verificación de condición PEP y Listas restrictivas 
</t>
    </r>
  </si>
  <si>
    <t xml:space="preserve">CONSTRUCCIÓN DE LA POLITICA COMERCIAL  (elaborada) Se remitió a Sistemas para la socialización (Noviembre 15 de 2019), se publico en Intranet/ Nuestros productos/ Lotería/PolÍticas comerciales para efectos de la socialización. </t>
  </si>
  <si>
    <t>1. La Unidad de loterias cuenta con la carpeta de mezclas año 2019 Ruta: Loterias/ andres mauricio/ mezclas.                                                                                                                            2. Se gestiono contrato a estadistica y esta en ejecución Contrato No. 11 de 2019 va desde 14 febrero hasta 13 de octubre de 2019  y se adiciono y prorrogó por  4 meses.                                                                                                             3. Se efectúan reuniones semanales entre la estadistica y el grupo directivo (Soporte correo enviado semanalmente por parte de la estadistica a la Gerencia , Subgerencia y Unidad de Loterías) - Soportes virtuales equipo Jefatura Unidad de Loterias</t>
  </si>
  <si>
    <t xml:space="preserve">Borradodores listos para presentar propuesta   con las sugerencias   (anexos físicos)  .                                                                                                                           Esta pendiente su revisión en próximo Comité.                                     </t>
  </si>
  <si>
    <t>N/A</t>
  </si>
  <si>
    <t>Se hizo solicitud a sistemas y se esta  trabajando en el tema), (soporte : correos)                                                                                                                           Soportes (tres correos y se hizo reunión el jueves 19 de septiembre de 2019 donde se indico que ya en el aplicativo se instaló una opción para registrar el valor de los cupos así como de sus modificaciones.                                                                                                      Sistemas revisó los campos y el día 9 de diciembre informó a la Unidad de Loterías para que proceda de su revisión (anexo correo de soporte).</t>
  </si>
  <si>
    <t>Se envia formato de inscripción en el registro de distribuidores y soportes a Secretaria General  Se registra nota en la actividad No.20 (con estos documentos se arma la hoja de vida de los distribuidores).                                                                              Una vez remitida la documentación a la Secretaria General será dejada en la carpeta de hoja de vida acorde a la actividad Número 20 registrada en el procedimiento.</t>
  </si>
  <si>
    <t>Se registra nota y se actualizo  formato para garantizar su completo diligenciamiento.                                                                      La Secretaria General dejará evidencia de la validación correspondiente al formato N. 410-59-  ,  ello en la versión vigente  ( actlividad que se verá reflejada a partir del mes de octubre de 2019). Se anexa muestra</t>
  </si>
  <si>
    <t xml:space="preserve">Se adjuntan  soportes de dos distribuidores como muestra referente a las evaluaciones, (Comercializadora de servicios de Sucre S.A.S y Variedades Liliana Ustariz S.A.S.a en cuatro folios )  corresponden a los años 2016 y 2019 respectivamente, a fin de que sean evaluados por la Oficina de Control Interno. </t>
  </si>
  <si>
    <t xml:space="preserve">Se adelantó reunión el día 2 de diciembre de 2019 en la Oficina de la Subgerencia General con la participación de : la Subgerente General Doctora María Alejandra Ariza Cuello, Jefe de la Unidad Financiera Doctora Gloria Esperanza Acosta Sánchez y Jefe encargado de la Unidad de Loterías Maruricio Pinzón Rojas donde se concretó que  para determinar aumento de cupo se procede solicitando una ampliación de garantía ( ya que ello es lo que respalda el pago del cupo), no es necesario efectuar revisión a indicadores. </t>
  </si>
  <si>
    <t>El documento ya se elaboro, (Este documento se incluye dentro del procedimiento de  ASIGNACION DE BILLETERIA)</t>
  </si>
  <si>
    <t>Durante el presente año se ha venido dando cumplimiento al reglamento de distribuidores en lo pertinente a las garantías  y no se tiene proyectado generar modificaciones</t>
  </si>
  <si>
    <t xml:space="preserve">Hacer solicitud de  saldos  y pedir conciliación a Cartera y Sistemas (Comunicación remitida el 30 de septiembre de 2019).                                                                                  Nota:                                                                                           La Unidad Financiera indica que continúan trabajando en este tema y se espera quede la revisión de saldos al cierre de la vigencia  (Diciembre 9 de 2019)                                                                      </t>
  </si>
  <si>
    <t>Cupos virtuales  se pueden suspender mediante comunicado escrito y correo electrónico cuando no cumpla con las obligaciones del contrato, este tema fue tratado en reunión (Subgerencia General, Unidad de loterías y Jurídica)                                                                                   Se incluyo en los contratos renovados (virtuales)                                                      ej.  Caso práctico Bogotá - SPAGA                                Nota: Este tema se esta  trabajando  en forma paulatina, cada vez que se vence y se renueva un contrato.                                                                                                                                                                           FECHAS DE VIGENCIA POLIZAS DISTRIBUIDORES VIRTUALES                                                            GELSA Seguros del Estado vence el 26 de febrero de 2020.                                                                                                                      GTECH - (IGT) la Póliza esta con Confianza  vence el l 10 de febrero 2020                                                                                         LOTIC Seguros del Estado inició el 4 de junio de 2019 (con vigencia de un año),   esta pendiente de una modificación puesto que el contrato se firmo el 15 de julio de 2019.                                                                         CODES Seguros del Estado vence el 18 de marzo de 2020</t>
  </si>
  <si>
    <t>La Secretaria General  viene desarrollando los contratos teniendo en cuenta la identificación completa de los intervinientes para la legalización de los contratos (autoridad administrtiva de la entidad y persona natural o jurídica contratista). (anexo dos (2) contratos de muestra, ellos son Servicios Unired S.A.S. y Distribuidora de Loterías el castillo Ltda en seis (6) folios.                                                                           En relación con la documentación referente a la prorroga  se esta notificando a los distribuidores en la medida en que se efectún las renovaciones y/o constituciones de garantía (anexo:dos (2) muestras de ello así:  Distribuidora de Lotería el Zipa Ltda, Francisco Gamba de Zipaquira y Cali respectivamente), en tres folios</t>
  </si>
  <si>
    <t>AUDITORIA JUEGOS DE SUERTE Y AZAR - LOTERÍAS 2018      EXPLOTACIÓN DE JUEGOS DE SUERTE Y AZAR - LOTERÍAS</t>
  </si>
  <si>
    <t xml:space="preserve">Deficiencias en la gestión de riesgos y controles: No se encuentran identificados los riesgos ni definidos los controles correspondientes, para mitigar las consecuencias de eventos que pongan en riesgo la operación de la entidad y el cumplimiento de sus objetivos, relacionados con: 
• Deficiencias en el proceso de mezcla
</t>
  </si>
  <si>
    <t xml:space="preserve">Actividades relacionadas con la Mezcla no documentadas dentro del SIG de la entidad: Revisada la documentación del proceso de Explotación de Juegos de Suerte y Azar - Lotería 2019, no se encuentra ningún procedimiento que establezca, defina, u organice las actividades relacionas con lo que en el contexto del proceso se denomina "la mezcla". </t>
  </si>
  <si>
    <t>Actividades relacionadas con la Mezcla no documentadas dentro del SIG de la entidad: No se encuentra evidencia documentada, respecto de los criterios técnicos u operativos   para la elaboración de la mezcla por parte del contratista, ni para la validación y trámite de las solicitudes presentadas por los distribuidores.</t>
  </si>
  <si>
    <t>Deficiencias en las condiciones mínimas para la realización del sorteo previstas en el Decreto 3034 de 2013 - Contenido del acta del sorteo y sellos de seguridad Se revisaron las actas de los sorteos, encontrando que, en la actualidad, por cada sorteo se diligencian tres actas así: 1) Acta de pruebas previas al sorteo. 2) Acta de Resultados sorteo, denominada acta oficial del sorteo y 3) Acta de Pesaje de Balotas.
En relación con las actas de los sorteos, el artículo 29 del Decreto 3034 de 2013 establece: 
	“Artículo 29. Acta del sorteo. Por cada sorteo de la lotería tradicional se deberá 	elaborar un 	acta que debe ser suscrita por las autoridades del sorteo...</t>
  </si>
  <si>
    <t>Deficiencias en la definición de las obligaciones previstas en el Contrato de Prestación de Servicios suscrito entre la Lotería de Bogotá y N T C Nacional de Televisión y Comunicaciones S. A. No. 26 de 2018: Revisados los estudios de conveniencia, pliego de condiciones y el contrato, se verificó que en el texto de los mismos no se establece el alcance de dichas actividades, ni se indica de manera precisa que actividades dentro del protocolo deben ser objeto de filmación.</t>
  </si>
  <si>
    <r>
      <rPr>
        <sz val="9"/>
        <color indexed="8"/>
        <rFont val="Arial"/>
        <family val="2"/>
      </rPr>
      <t>Deficiencias estructurales en la gestión de distribuidores:
Se advierte la ausencia de una Política Comercial de la Lotería de Bogotá, adecuadamente documentada, que sirva de referente para la toma de decisiones en esta materia, de manera particular, respecto de la gestión de distribuidores</t>
    </r>
  </si>
  <si>
    <r>
      <rPr>
        <sz val="9"/>
        <color indexed="8"/>
        <rFont val="Arial"/>
        <family val="2"/>
      </rPr>
      <t>Deficiencias estructurales en la gestión de distribuidores:
La Lotería de Bogotá, no cuenta con instrumentos básicos para la gestión de sus distribuidores; no se encuentra evidencia documentada sobre los informes de disponibilidad de billetería, ni sobre las necesidades y  condiciones de mercado por departamentos o  zonas de Distribución, ni sobre el plan de mercadeo; que sirvan de base para la toma de decisiones de asignación de cupos.</t>
    </r>
  </si>
  <si>
    <r>
      <rPr>
        <sz val="9"/>
        <color indexed="8"/>
        <rFont val="Arial"/>
        <family val="2"/>
      </rPr>
      <t xml:space="preserve">Deficiencias estructurales en la gestión de distribuidores:
La Lotería de Bogotá no ha definido la caracterización y tipologías de distribuidores según su tamaño, capacidad operativa, cobertura, etc., de acuerdo con los niveles de distribución requeridos.
No existe información de referencia debidamente sistematizada, consolidada y actualizada, que permita establecer, si la red de distribuidores atiende adecuadamente las necesidades de la entidad, y se ajusta a una eficaz y eficiente planificación de la distribución de nuestro producto en todo el país.
</t>
    </r>
  </si>
  <si>
    <r>
      <rPr>
        <sz val="9"/>
        <color indexed="8"/>
        <rFont val="Arial"/>
        <family val="2"/>
      </rPr>
      <t xml:space="preserve">Deficiencias estructurales en la gestión de distribuidores:
La entidad no cuenta con un documento oficial que consagre las condiciones  básicas para el desarrollo u operación de la actividad como distribuidor de  la Lotería de Bogotá, a saber:
• Aspectos logísticos (condiciones de los locales -ubicación, tamaño, conectividad, accesibilidad, etc.)
• Capacidad operativa (conocimiento del negocio, personal administrativo, fuerza de venta)
• Aspectos tecnológicos (Conectividad, software, hardware requerido)
• Capacidad financiera (indicadores financieros)
</t>
    </r>
  </si>
  <si>
    <r>
      <rPr>
        <sz val="9"/>
        <color indexed="8"/>
        <rFont val="Arial"/>
        <family val="2"/>
      </rPr>
      <t xml:space="preserve">Deficiencias estructurales en la gestión de distribuidores:
La asignación de los códigos a los distribuidores, no obedece a un criterio técnico de referenciación, relacionado con su tipología (virtual, físico), ubicación geográfica, tipo de persona (natural o jurídica), etc.; en tal sentido, el código de identificación no dice nada sobre su titular. De otra parte, se presentan situaciones en las que bajo un código, se manejan cupos para otros códigos, sin que haya claridad, para cualquier observador externo, sobre dicha situación. </t>
    </r>
  </si>
  <si>
    <r>
      <rPr>
        <sz val="9"/>
        <color indexed="8"/>
        <rFont val="Arial"/>
        <family val="2"/>
      </rPr>
      <t>Deficiencias registro de información de distribuidores:
 En lo que respecta al estudio financiero, se evidenció que, salvo en las carpetas de GELBO y LIUCH, éste documento reposa todas las hojas de vida revisadas; no obstante, no se encontró evidencia  respecto de los criterios, y  formulas definidos por la entidad para la validación de los requisitos financieros, con lo cual no es posible verificar la consistencia de las decisiones respecto de las solicitudes de  asignación o aumento de cupo.</t>
    </r>
  </si>
  <si>
    <r>
      <rPr>
        <sz val="9"/>
        <color indexed="8"/>
        <rFont val="Arial"/>
        <family val="2"/>
      </rPr>
      <t xml:space="preserve">Deficiencias registro de información de distribuidores:
Al revisar el distribuidor SERVICIOS TRANSACCIONALES DE COLOMBIA S. A., con código JORGE, se estableció que inicialmente a éste distribuidor, se le asignó un cupo de 300 billetes;  posteriormente, este distribuidor recogió los cupos asignados a 13 distribuidores diferentes, con presencia en 12 departamentos del país, quedando, con un cupo total de 5050 billetes
No se encuentra evidencia de la evaluación técnica, jurídica y financiera del distribuidor; ni respecto del cumplimiento de lo previsto en el artículo 4° de la resolución 069 de 2013, en relación con el aumento de cupo; tampoco se evidencia el análisis realizado, frente a las implicaciones de que, un solo distribuidor tenga asignados cupos  para 12 departamentos diferentes, distribuidos en toda la geografía nacional. </t>
    </r>
  </si>
  <si>
    <r>
      <t xml:space="preserve">Deficiencias en el manejo de la información sobre los cupos como distribuidor,  asignados a la Lotería de Bogotá:
Ausencia de evidencia documentada sobre la asignación y manejo de los cupos asignados a la Lotería de Bogotá.
</t>
    </r>
    <r>
      <rPr>
        <sz val="9"/>
        <color indexed="8"/>
        <rFont val="Arial"/>
        <family val="2"/>
      </rPr>
      <t xml:space="preserve">No se encuentra información documentada y consolidada frente a los requisitos previstos en el procedimiento de asignación y distribución de billetería, y en el Manual de Distribuidores (hoja de vida, contrato), ni ningún otro registro que permita contar con información sobre su manejo.
</t>
    </r>
  </si>
  <si>
    <r>
      <t xml:space="preserve">Deficiencias en el manejo de la información sobre los cupos como distribuidor,  asignados a la Lotería de Bogotá:
</t>
    </r>
    <r>
      <rPr>
        <sz val="9"/>
        <color indexed="8"/>
        <rFont val="Arial"/>
        <family val="2"/>
      </rPr>
      <t xml:space="preserve">Deficiencias en el manejo del código DISTR
En relación con el código DISTR; se indica por parte de la Unidad de Loterías, que el cupo asignado es variable, la asignación la determina la Subgerencia General, para el mes de Octubre de 2018 se tenía un cupo de 100 billetes; no se encuentra evidencia documentada sobre ésta asignación. En lo que tiene que ver con la destinación de dicha billetería, de acuerdo con lo informado por la Unidad de Loterías, ésta se  comercializa en las diferentes actividades promocionales que realiza la entidad.
</t>
    </r>
  </si>
  <si>
    <r>
      <rPr>
        <sz val="9"/>
        <color indexed="8"/>
        <rFont val="Arial"/>
        <family val="2"/>
      </rPr>
      <t>Deficiencias en el manejo de la información sobre los cupos como distribuidor,  asignados a la Lotería de Bogotá: 
Falta de claridad sobre el propósito y alcance del código 99999. 
Si el despacho de billetería adicional está supeditado al trámite previo del procedimiento de autorización de aumento de cupo, el cual, al estar cubierto por una ampliación de la garantía, tendría carácter permanente; es con cargo a dicho cupo, que se debe despachar la billetería adicional; en tal sentido, no se cumple el propósito y alcance del código 99999, que según la indicado por la Unidad de Lotería, se utiliza "en caso de que para algún sorteo algún distribuidor solicite billetería adicional."</t>
    </r>
  </si>
  <si>
    <t>Se generó documento preliminar fue revisado el 22 de julio de 2019,  26 de agosto de 2019, el 11 de septiembre de 2019 y finalmente se firmó y aprobo el 30 de septiembre de 2019. (Documento anexo).Se remitió por correo electrónico a los funcionarios que participan en dicho procedimiento(octubre 10 de 2019).                                                                                             El Plan de contingencia se  remite a todos los funcionarios para su conocimiento Noviembre 15 de 2019</t>
  </si>
  <si>
    <t>Estudio presentado en agosto 2019 x la estadista Sandra Milena Buitrago (Documento anexo)</t>
  </si>
  <si>
    <t>Ver en la siguiente ruta: Planeación estratégica/PROCEDIMIENTOS ACTUALIZADOS SEPTIEMBRE 13 DE 2019/ 3. Explotación de juegos de suerte y azar.                                                                                                                      Nota: Ajuste procedimiento PRO 410-199 - Numeral 2 (incluido).Agosto 20 de 2019</t>
  </si>
  <si>
    <t xml:space="preserve">Se adelantó reunión el  30 de julio de 2019 con la participación de Juan Gabriel Lozano Mauricio Pinzón y Rocio Jiménez Fonseca para verificar los términos del funcionamiento del sofwart de lanzamientos aleatorios.           Entro en funcionamiento a partir del 1 de agosto de 2019 - sorteo 2502 , se encuentra ubicado en  el tablero del computador en los estudios de NTC (en  la bóveda donde se custodían los equipos de la Lotería de Bogotá).         </t>
  </si>
  <si>
    <t xml:space="preserve">                                                                                                                                             El CNJSA ha sido claro en el tema de la certificación de balotas y grameras,  sin embargo sobre el particular de los equipos no se tiene un pronuciamiento oficial.                                                     Sin embargo se consulto con ICONTEC y  con   la  firma  GAMING LABORATORIES INTERNATIONAL quien tiene su sede en E.E.U.U.  ellos  gestionaron la certificación de los equipos de la Lotería de Boyocá y cuyo trabajo consistió en efectuar lanzamientos  de pruebas y registrar datos estadísticos con un valor aproximado de $70.000.000. (octubre 4 de 2019)                                                                              Soportes (correos y comunicaciones con la firma anunciada). </t>
  </si>
  <si>
    <t>Soporte anexo (dos folios)</t>
  </si>
  <si>
    <t>Se establecen dos actas una externa ((Acta de resultados sorteo y Acta de desarrollo del sorteo con el registro de dos actividades No.1 Pesaje de balotas de la Lotería de Bogotá y Actividad No.2  Pruebas previas al sorteo (donde quedarán registros de caracter interno) , empezo a funcionar a partir del sorteo 2505 agosto 22 de 2019.                                                                     Nota: Las modificaciones a las actas fueron aprobadas en Comité Institucional de Gestión y desempeño del 15 de agosto de 2019.</t>
  </si>
  <si>
    <t>La información sugerida y analizada quedó incluida en los ajustes de las actas, empezo a funcionar a partir del 22 de agosto de 2019 con el sorteo 2505                                                                        Nota: Las modificaciones a las actas fueron aprobadas en Comité Institucional de Gestión y desempeño del 15 de agosto de 2019.</t>
  </si>
  <si>
    <t>Documento elaborado y entregado el 26 de agosto de 2019 (anexo)</t>
  </si>
  <si>
    <t>El día 4 de julio de 2019 se remitio solicitud de certificación a la firma  de Automatización para que en los futuros informes la expidan, ello quedará reflejado en las cuentas                                                                                                                              Seguimiento:                                                                                                             1.Cuenta de julio presentada en agosto (cumple la certificación).físico                                                                                                                                             2. Cuenta de septiembre (cumple la certificación) carpeta virtual                                                                                                                             3. Cuenta de octubre (cumple la certificación) soportes anexos</t>
  </si>
  <si>
    <t>AUDITORIA JUEGOS DE SUERTE Y AZAR - LOTERÍAS 2019      EXPLOTACIÓN DE JUEGOS DE SUERTE Y AZAR - LOTERÍAS</t>
  </si>
  <si>
    <t>3.1</t>
  </si>
  <si>
    <t>3.2</t>
  </si>
  <si>
    <t>3.3</t>
  </si>
  <si>
    <r>
      <t>Deficiencias en la gestión de riesgos y controles:</t>
    </r>
    <r>
      <rPr>
        <sz val="9"/>
        <color indexed="8"/>
        <rFont val="Arial"/>
        <family val="2"/>
      </rPr>
      <t xml:space="preserve"> No se encuentra evidencia documentada sobre el seguimiento y la verificación de los controles sobre el riesgo "Fallas en la realización del sorteo", definido en la matriz de Riesgos del Proceso de Explotación de Juegos de Suerte y Azar - Loterías, a título de ejemplo, el Plan de Contingencia vigente (publicado en la página web) se estableció en el año 2015, sin que se encuentren documentadas revisiones o ajustes.</t>
    </r>
  </si>
  <si>
    <r>
      <t>Deficiencias en las condiciones mínimas para la realización del sorteo previstas en el Decreto 3034 de 2013 - Cálculo del número aleatorio de pruebas previas :</t>
    </r>
    <r>
      <rPr>
        <sz val="9"/>
        <color indexed="8"/>
        <rFont val="Arial"/>
        <family val="2"/>
      </rPr>
      <t xml:space="preserve"> No se ha implementado el software para el cálculo del número de  pruebas previas que se deben realizar en cada sorteo.</t>
    </r>
  </si>
  <si>
    <r>
      <t xml:space="preserve">Deficiencias en las condiciones mínimas para la realización del sorteo previstas en el Decreto 3034 de 2013 - Certificación de baloteras: </t>
    </r>
    <r>
      <rPr>
        <sz val="9"/>
        <color indexed="8"/>
        <rFont val="Arial"/>
        <family val="2"/>
      </rPr>
      <t xml:space="preserve">Se requirió a la Unidad de Loterías, informar sobre la certificación  de las baloteras utilizadas para el desarrollo de los sorteos de la Lotería de Bogotá; al respecto la dependencia indicó que las baloteras no se encuentran certificadas por laboratorio  técnico. </t>
    </r>
  </si>
  <si>
    <r>
      <t xml:space="preserve">Deficiencias en las condiciones mínimas para la realización del sorteo previstas en el Decreto 3034 de 2013 - Vida util de las balotas: </t>
    </r>
    <r>
      <rPr>
        <sz val="9"/>
        <color indexed="8"/>
        <rFont val="Arial"/>
        <family val="2"/>
      </rPr>
      <t>En relación con la especificación técnica de duración de las balotas o vital útil, se encontró que la cotización del contratista se refiere a una duración de las balotas en 8.000 sorteos, al igual que en la ficha técnica; no obstante, en las consideraciones del contrato se mencionan 8.000 lanzamientos de duración, esta especificación técnica debe aclararse ya que los términos "sorteos" y "lanzamientos" no son sinonimos y la disposición legal se refiere a "número de partidas de vida útil".</t>
    </r>
  </si>
  <si>
    <r>
      <t xml:space="preserve">Deficiencias en las condiciones mínimas para la realización del sorteo previstas en el Decreto 3034 de 2013 - Contenido del acta del sorteo y sellos de seguridad: </t>
    </r>
    <r>
      <rPr>
        <sz val="9"/>
        <color indexed="8"/>
        <rFont val="Arial"/>
        <family val="2"/>
      </rPr>
      <t xml:space="preserve">Ninguna de las actas que en la actualidad se diligencian, contienen la descripción de:
* Las circunstancias en que fueron verificados previamente los sellos de seguridad, para determinar que estos correspondan con los colocados al finalizar el sorteo anterior.
* Método por el cual fueron sorteadas las balotas que entran en juego y las que se excluyen
* El número de fracciones que participan en el sorteo. 
</t>
    </r>
  </si>
  <si>
    <r>
      <t xml:space="preserve">Deficiencias en la definición de las obligaciones previstas en el Contrato de Prestación de Servicios suscrito entre la Lotería de Bogotá y N T C Nacional de Televisión y Comunicaciones S. A. No. 26 de 2018 - Seguridades de la bóveda: </t>
    </r>
    <r>
      <rPr>
        <sz val="9"/>
        <color indexed="8"/>
        <rFont val="Arial"/>
        <family val="2"/>
      </rPr>
      <t xml:space="preserve">La cláusula transcrita, hace alusión a los “requisitos del protocolo de seguridad de la empresa”, sin que se encuentre, ni en los términos referencia, ni en ningún otro documento del contrato, la definición de dicho “protocolo”. Revisados los documentos del proceso de Explotación de Juegos de Suerte y Azar – Lotería, tampoco se encuentra dicho documento.
</t>
    </r>
  </si>
  <si>
    <r>
      <t xml:space="preserve">Deficiencias en la definición de las obligaciones previstas en el Contrato de Prestación de Servicios suscrito entre la Lotería de Bogotá y N T C Nacional de Televisión y Comunicaciones S. A. No. 26 de 2018 - Cámaras de seguridad: </t>
    </r>
    <r>
      <rPr>
        <sz val="9"/>
        <color indexed="8"/>
        <rFont val="Arial"/>
        <family val="2"/>
      </rPr>
      <t>Al revisar el estudio de conveniencia, pliego de condiciones y el contrato suscrito con la firma que proporciona el área (En la actualidad NTC), en tales documentos no se mencionan la cámara interna y externa de monitoreo permanente en la bóveda donde se guardan los elementos del sorteo.</t>
    </r>
  </si>
  <si>
    <r>
      <t xml:space="preserve">Deficiencias en el cumplimiento de obligaciones previstas en el Contrato de Prestación de Servicios suscrito entre la Lotería de Bogotá y N T C Nacional de Televisión y Comunicaciones S. A. No. 26 de 2018 - Registro de grabación del sorteo: </t>
    </r>
    <r>
      <rPr>
        <sz val="9"/>
        <color indexed="8"/>
        <rFont val="Arial"/>
        <family val="2"/>
      </rPr>
      <t>Los DVD que contienen la información sobre la grabación de cada sorteo, son enviados a la entidad con posterioridad a su realización, y generalmente, son entregados a los funcionarios que asisten al sorteo el Dorado y dichas grabaciones, no son objeto de verificación por parte de la Unidad de Loterías ni por ninguna otra instancia al interior de la entidad.</t>
    </r>
  </si>
  <si>
    <r>
      <t xml:space="preserve">Deficiencias en el cumplimiento de las obligaciones previstas en el Contrato de Prestación de Servicios de mantenimiento N° 28, suscrito entre la Lotería de Bogotá y Automatización. Ingeniería &amp; Control S. A. - Mantenimiento de equipos: </t>
    </r>
    <r>
      <rPr>
        <sz val="9"/>
        <color indexed="8"/>
        <rFont val="Arial"/>
        <family val="2"/>
      </rPr>
      <t>No existe evidencia documentada sobre el cumplimiento de los mantenimientos correctivos por parte del contratista, ya que según el contrato estos deben realizarse cada semestre . En lo relacionado con los mantenimientos preventivos se determinó que según lo estipulado en el contrato cada semana sebe realizar el mantenimiento para los dos equipos.</t>
    </r>
  </si>
  <si>
    <r>
      <t xml:space="preserve">Deficiencias en el cumplimiento de las obligaciones previstas en el Contrato de Prestación de Servicios de mantenimiento N° 28, suscrito entre la Lotería de Bogotá y Automatización. Ingeniería &amp; Control S. A. - Certificados de mantenimiento: </t>
    </r>
    <r>
      <rPr>
        <sz val="9"/>
        <color indexed="8"/>
        <rFont val="Arial"/>
        <family val="2"/>
      </rPr>
      <t xml:space="preserve">Se estableció que los informes son entregados por el proveedor oportunamente, sin embargo, respecto de los certificados, si bien en los informes de supervisión se da por cumplida la obligación, los mismos no se encuentran debidamente documentados dentro del expediente contractual; además, no existe claridad, dentro del contrato, cuál es el alcance y contenido de dicho documento.   </t>
    </r>
  </si>
  <si>
    <r>
      <t>Deficiencias en la definición de las obligaciones previstas en el Contrato de Prestación de Servicios de mantenimiento N° 28, suscrito entre la Lotería de Bogotá y Automatización, Ingeniería &amp; Control S. A. - Registro filmico del mantenimiento:</t>
    </r>
    <r>
      <rPr>
        <sz val="9"/>
        <color indexed="8"/>
        <rFont val="Arial"/>
        <family val="2"/>
      </rPr>
      <t xml:space="preserve"> Al revisar el contrato, el pliego de condiciones y los estudios de conveniencia, no se hace referencia a esta actividad como obligación del contratista; no obstante, esta situación no ha dado lugar al ajuste del procedimiento.   
</t>
    </r>
  </si>
  <si>
    <r>
      <t xml:space="preserve">Deficiencias en la designación de delegados internos: </t>
    </r>
    <r>
      <rPr>
        <sz val="9"/>
        <color indexed="8"/>
        <rFont val="Arial"/>
        <family val="2"/>
      </rPr>
      <t>Se observó que en algunas planillas no se registran firmas de los responsables asignados a los sorteos. Se observó igualmente, que hay fechas en que se delega en otros funcionarios dicha representación, sin que medie evidencia documentada de dicha designación. No existe un procedimiento documentado que establezca los criterios para la designación y periodicidad de los delegados internos que garantizan la debida operación del sorteo; ni respecto de la notificación de dicha designación, ni el trámite de un eventual rechazo de la misma, etc.</t>
    </r>
  </si>
  <si>
    <r>
      <t xml:space="preserve">Se elaboró documento denominado caracterización de distribuidores donde se tiene en cuenta el tamaño, y nivel de venta a corte de junio 2019,  y septiembre de 2019   (Este informe no contempla la CAPACIDAD OPERATIVA).                                                                                                                                                                                               </t>
    </r>
    <r>
      <rPr>
        <b/>
        <sz val="9"/>
        <color indexed="60"/>
        <rFont val="Arial"/>
        <family val="2"/>
      </rPr>
      <t xml:space="preserve">Nota: Se propone revaluar el tema de la capacidad operativa puesto que es un tema que corresponde netamente al distribuidor, Adicionalmente teniendo en cuenta las características de la red de distribución no es posible  generar parámetros para determinar la capacidad operativa.  </t>
    </r>
  </si>
  <si>
    <r>
      <t xml:space="preserve">Este procedimiento ya se ajusto "Inscripción y registro de distribuidores" .                                                                   </t>
    </r>
    <r>
      <rPr>
        <b/>
        <sz val="9"/>
        <color indexed="8"/>
        <rFont val="Arial"/>
        <family val="2"/>
      </rPr>
      <t>Nota: ver en carpeta: Planeación estratégica/PROCEDIMIENTOS ACTUALIZADOS A SEPTIEMBRE 13 DE 2019/ 3.Explotación de juegos de suerte y azar.</t>
    </r>
  </si>
  <si>
    <r>
      <t>Una vez sea aprobado el ajuste del formato "</t>
    </r>
    <r>
      <rPr>
        <b/>
        <sz val="9"/>
        <color indexed="8"/>
        <rFont val="Arial"/>
        <family val="2"/>
      </rPr>
      <t>Solicitud de inscripción en el registro de distribuidores de la Lotería de  Bogotá</t>
    </r>
    <r>
      <rPr>
        <sz val="9"/>
        <color indexed="8"/>
        <rFont val="Arial"/>
        <family val="2"/>
      </rPr>
      <t>", se procederá a dar cumplimiento a este requisito oficialmente,                                                                               (Estos documentos se están consultando en Unidad de Loterías desde octubre  a los ditribuidores que están renovando los contratos y a distribuidores nuevos).     Nota: este punto depente de la aprobación de los formatos del cuato punto de este Plan de mejoramiento.</t>
    </r>
  </si>
  <si>
    <r>
      <rPr>
        <b/>
        <sz val="9"/>
        <color indexed="8"/>
        <rFont val="Arial"/>
        <family val="2"/>
      </rPr>
      <t xml:space="preserve">REVISIÓN DE PLIEGOS </t>
    </r>
    <r>
      <rPr>
        <sz val="9"/>
        <color indexed="8"/>
        <rFont val="Arial"/>
        <family val="2"/>
      </rPr>
      <t xml:space="preserve">                                                                                        Nota:Se tomará como referencia el documento protocolo de seguridad para verificar si se requiere ajustar el contrato del canal con que se tenga contratada la etapa previa, de realización y de posproducción del sorteo de la Lotería de Bogotá, esta actividad se adelantará en el mes de noviembre de 2019, periódo de tiempo en el cual se generarán los pliegos para el próximo contrato.                                          Los pliegos se encuentran en elaboración de proyecto)</t>
    </r>
  </si>
  <si>
    <r>
      <t xml:space="preserve">Se reitero solicitud de requerimiento del video de la Lotería de Bogotá (sorteo) y mantenimiento.                                                                                                                    </t>
    </r>
    <r>
      <rPr>
        <b/>
        <sz val="9"/>
        <rFont val="Arial"/>
        <family val="2"/>
      </rPr>
      <t>Nota</t>
    </r>
    <r>
      <rPr>
        <sz val="9"/>
        <rFont val="Arial"/>
        <family val="2"/>
      </rPr>
      <t xml:space="preserve">: Este punto quedará registrado en los próximos pliegos.                         (anexo dos folios como soportes)      Los pliegos se encuentran en revisión.                                                                           </t>
    </r>
  </si>
  <si>
    <r>
      <rPr>
        <b/>
        <sz val="9"/>
        <color indexed="8"/>
        <rFont val="Arial"/>
        <family val="2"/>
      </rPr>
      <t xml:space="preserve">NOTA ACLARATORIA:     </t>
    </r>
    <r>
      <rPr>
        <sz val="9"/>
        <color indexed="8"/>
        <rFont val="Arial"/>
        <family val="2"/>
      </rPr>
      <t xml:space="preserve">                                                                        Es importante precisar que si se adelanta un  mantenimiento CORRECTIVO es porque el  equipo NO OPERA y requiere por ende una intervención extraordinaria, situación que no se ha presentado.       Actualmente no se ha requerido puesto que en cada semana se viene revisando en los mantenimientos preventivos y allí se vienen ajustando las fallas que se han detectado,  es decir se han mitigado y solucionado dentro del preventivo.                                                                                                   El tener contemplado dos mantenimientos correctivos dentro del contrato no obliga a que se llegue a realizar,  es más una medida de precaución ,  sin embargo, si se presentara una situación extrema  esta contemplado plenamente como atender esta contingencia.                                              </t>
    </r>
    <r>
      <rPr>
        <b/>
        <sz val="9"/>
        <color indexed="8"/>
        <rFont val="Arial"/>
        <family val="2"/>
      </rPr>
      <t>NOTA</t>
    </r>
    <r>
      <rPr>
        <sz val="9"/>
        <color indexed="8"/>
        <rFont val="Arial"/>
        <family val="2"/>
      </rPr>
      <t>: este tema se retomará en los pliegos  para el próximo contrato.                                                                                                     Los plieogs se encuentran en revisión.</t>
    </r>
  </si>
  <si>
    <r>
      <t xml:space="preserve">La Lotería de Bogotá solicitó al Canal actual NTC adelantar la grabación del mantenimineto de los equipos de la Lotería de Bogotá, en respuesta a esta solicitud en comunicación fechada del 26 de febrero de 2019  registro 1-2019-319,  el canal NTC  informa que si se efectuará dichas grabaciones y se vienen adelantando desde  el  21 de marzo de 2019 por intermedio de ellos.                                                                                               </t>
    </r>
    <r>
      <rPr>
        <b/>
        <sz val="9"/>
        <color indexed="8"/>
        <rFont val="Arial"/>
        <family val="2"/>
      </rPr>
      <t>Nota:</t>
    </r>
    <r>
      <rPr>
        <sz val="9"/>
        <color indexed="8"/>
        <rFont val="Arial"/>
        <family val="2"/>
      </rPr>
      <t xml:space="preserve"> Este punto se tiene contemplado para incluirlo en los pliegos del contrato con el Canal que gestione la entidad a futuro.                                                                                                                   Los pliegos se encuentran en revisión</t>
    </r>
  </si>
  <si>
    <r>
      <t xml:space="preserve">Se elaborará la planilla mensual de turnos para efectos de que todo el personal que participa en la realización de los sorteos quede notificado con suficiente tiempo y contará con dos días de antelación a la realización del sorteo para informar si por alguna razón particular no puede participar en el proceso.                   De igual forma se verificará el procedimiento "Planificación sorteo PRO 410-203-  para efectos de ajustar las variaciones en las designaciones del personal.                                                                                                 </t>
    </r>
    <r>
      <rPr>
        <b/>
        <sz val="9"/>
        <color indexed="8"/>
        <rFont val="Arial"/>
        <family val="2"/>
      </rPr>
      <t>NOTA:</t>
    </r>
    <r>
      <rPr>
        <sz val="9"/>
        <color indexed="8"/>
        <rFont val="Arial"/>
        <family val="2"/>
      </rPr>
      <t xml:space="preserve">                                                                                                              Seguimientos agosto,  septiembre, octubre, noviembre y diciembre  de 2019 (anexos)                                                                                        </t>
    </r>
  </si>
  <si>
    <r>
      <t xml:space="preserve">Los procedimientos fueron aprobados en </t>
    </r>
    <r>
      <rPr>
        <sz val="9"/>
        <color indexed="8"/>
        <rFont val="Arial"/>
        <family val="2"/>
      </rPr>
      <t>Comité</t>
    </r>
  </si>
  <si>
    <t xml:space="preserve"> Se elimina, reitera parcialmente  lo señalado en la Observación 4 del informe de Gestión Financiera y Contable 2018 </t>
  </si>
  <si>
    <r>
      <rPr>
        <sz val="9"/>
        <color indexed="8"/>
        <rFont val="Arial"/>
        <family val="2"/>
      </rPr>
      <t xml:space="preserve"> La información correspondiente al contingente judicial no se encuentra debidamente conciliada con la reportada en el SIPROJWEB. </t>
    </r>
  </si>
  <si>
    <t>Se efectuo el requerimiento y ya no se presenta inconsistencias sobre ejecución.</t>
  </si>
  <si>
    <t xml:space="preserve"> SEGUNDO SEGUIMIENTO DE 2019</t>
  </si>
  <si>
    <t xml:space="preserve"> TERCER SEGUIMIENTO DE 2019</t>
  </si>
  <si>
    <t xml:space="preserve"> CUARTO SEGUIMIENTO DE 2019</t>
  </si>
  <si>
    <t>Mantener la licencia del Firewall actualizada.
Mantener el certificado SSL de la página</t>
  </si>
  <si>
    <t>La actualización del valor de las acciones se realiza con base en la información del Banco Popular y la ETB; dado que su valor intrinseco no es representativo ($11.000.000); no se considera necesario la contratación de una asesoría externa. En cuanto a los bienes inmuebles, se contrata cada tres años un avalúo especializado con una firma de la Lonja</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</si>
  <si>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</si>
  <si>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Elaborar la tabla de Control de Acceso  para aprobacion por el comité institucional de  Gestion y Desempeño de la Loteria de Bogota. Elaborar la tabla de control de acceso</t>
  </si>
  <si>
    <t>Con el apoyo del aprendiz SENA, se realizará el diligenciamiento de los FUID en cada una de las áreas de la entidad.   Elaborar los FUID en todas las fases del archivo</t>
  </si>
  <si>
    <t>Se han revisado los recibos debidamente diligenciados. Se cuenta con los correos electronicos con  las modificaciones para pago de transporte por los sorteos el Dorado.</t>
  </si>
  <si>
    <t>Enviar dentro del término establecidolos informes</t>
  </si>
  <si>
    <t>El área reporta el cumplimiento de las actividades propuestas, pero informa que aún no se ha logrado el  100% de cumplimiento de los requisitos del SGSST.
Se mantien abierto, hasta tanto no se cumpla con el 100% de los requsitos.</t>
  </si>
  <si>
    <t xml:space="preserve"> Consulta o asesoria especializada</t>
  </si>
  <si>
    <t>GESTIÓN DE BIENES Y SERVICIOS</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</si>
  <si>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</si>
  <si>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No se encuentran identificados los riesgos asociados al marco de referencia del proceso contable (políticas contables, políticas de operación), ni a las etapas del proceso contable, la rendición de cuentas y la gestión del riesgo de índole contable); de acuerdo con las orientaciones de la CGN.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</si>
  <si>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</si>
  <si>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La información correspondiente al contingente judicial no se encuentra debidamente conciliada con la reportada en el SIPROJWEB.</t>
  </si>
  <si>
    <t>GESTIÓN JURÍDICA</t>
  </si>
  <si>
    <t>GESTIÓN DOCUMENTAL</t>
  </si>
  <si>
    <t>GESTIÓN DE TALENTO HUMANO</t>
  </si>
  <si>
    <t>GESTIÓN DE LAS TECNOLOGÍAS Y LA INFORMACIÓN</t>
  </si>
  <si>
    <t>GESTIÓN FINANCIERA Y CONTABLE</t>
  </si>
  <si>
    <t>EXPLOTACIÓN DE JUEGOS DE SUERTE Y AZAR</t>
  </si>
  <si>
    <t>PLANEACIÓN Y DIRECCIONAMIENTO ESTRATÉGICO</t>
  </si>
  <si>
    <t>GESTIÓN DE COMUNICACIONES</t>
  </si>
  <si>
    <t>GESTIÓN DE RECAUDO</t>
  </si>
  <si>
    <t>CONTROL INSPECCIÓN Y FSICALIZACIÓN</t>
  </si>
  <si>
    <t>Se valida el avance reportado 
Ampliar plazo hasta Abril 2020</t>
  </si>
  <si>
    <t>ATENCIÓN Y SERVICIO AL CLIENTE</t>
  </si>
  <si>
    <t>ÁREA RESPONSABLE</t>
  </si>
  <si>
    <t>PROCEDIMIENTOS</t>
  </si>
  <si>
    <t>SECRETARIA GENERAL</t>
  </si>
  <si>
    <t>UNIDAD DE BIENES Y SERVICIOS</t>
  </si>
  <si>
    <t>UNIDAD DE TALENTO HUMANO</t>
  </si>
  <si>
    <t>SISTEMAS</t>
  </si>
  <si>
    <t xml:space="preserve">UNIDAD FINANCIERA Y CONTABLE </t>
  </si>
  <si>
    <t>INFORME PLAN DE COMUNICACIONES- I TRIMESTRE 2018</t>
  </si>
  <si>
    <t>INFORME PLAN DE COMUNICACIONES- II TRIMESTRE 2018</t>
  </si>
  <si>
    <t>UNIDAD DE CONTROL DE JUEGOS Y APUESTAS</t>
  </si>
  <si>
    <t>PLANEACIÓN</t>
  </si>
  <si>
    <t>ATENCIÓN AL CLIENTE Y COMUNICACIONES</t>
  </si>
  <si>
    <t xml:space="preserve">UNIDAD DE LOTERÍAS </t>
  </si>
  <si>
    <t>ESTADO ACCIÓN</t>
  </si>
  <si>
    <t>CUMPLIDAS</t>
  </si>
  <si>
    <t>INCUMPLIDAS</t>
  </si>
  <si>
    <t>TOTAL</t>
  </si>
  <si>
    <t>15 de sep</t>
  </si>
  <si>
    <t>16 de sep</t>
  </si>
  <si>
    <t>17 de sep</t>
  </si>
  <si>
    <t>18 de sep</t>
  </si>
  <si>
    <t>19 de sep</t>
  </si>
  <si>
    <t>20 de sep</t>
  </si>
  <si>
    <t>21 de sep</t>
  </si>
  <si>
    <t>22 de sep</t>
  </si>
  <si>
    <t>No se tiene identificada de manera expresa la Política Comercial dentro del documento de la Política Integral  de la Lotería de Bogotá</t>
  </si>
  <si>
    <t>1. No se comparte la información de mezcla y variaciones de cupos de los distribuidores y no se comparten los resultados de los informes elaborados por los estadístas a áreas que podria serviles como insumo</t>
  </si>
  <si>
    <t xml:space="preserve">Ausencia de estudio de mercado sobre la red de distribución. </t>
  </si>
  <si>
    <t xml:space="preserve">No son expresos  los aspectos logísticos, capacidad operativa, aspectos tencnólogicos y capacidad financiera en los formatos FRO410-46-3 "Estudio comercial solicitud cupo nuevo Lotería de Bnogota" y FRO410-59-4 "Formato solicitud de inscripción en el registro de distribuidores Lotería de Bogotá" </t>
  </si>
  <si>
    <t>La Lotería de Bogotá asigna los códigos de los distribuidores teniendo en cuenta el nombre del representante legal, la Razón Social o la ciudad de venta del distribuidor. No considera necesario ajustar los códigos existentes ya que seon de manejo interno y cada uno hace referencia un distribuidor el cual tiene registrada la información necesaria.</t>
  </si>
  <si>
    <t>En el sistema se registra la información general de cada distribuidor pero no el cupo con el que inició y las posibles modificaciones a éste.</t>
  </si>
  <si>
    <t>No se dispone de copia de la respuesta emitida por la Entidad a los estudios de solicitd en la hoja de vida de los distribuidores en todos los casos</t>
  </si>
  <si>
    <t>No se dispone de instructivo para el diigenciamiento del formato FRO410-59-4.                                                                      No se cuenta con documento expreso que avale los documentos enviados por el distribuidor</t>
  </si>
  <si>
    <t>No son expresos los críterios y formulas para la validación de los requisitos financieros en el momento de calificar los distribuidores.</t>
  </si>
  <si>
    <t>No se tiene establecido en el procedimiento de aumento de cupo que se deba efectuar un análisis distinto al nivel de venta actual del distribuidor. Debido a que el aumento de cupo se otorga unicamente con la ampliación de la garantía, la Entidad esta cubierta respecto a la billetería adicional que se entregue.</t>
  </si>
  <si>
    <t>Ausencia de instructivos y parámetros para el manejo de cupos internos al interior de la entidad.</t>
  </si>
  <si>
    <t>Como consecuencia de restricciones de las compañias de seguros en la expedición de pólizas a los distribuidores de lotería, la Gerencia General, la Subgerencia General y la Secretaría General de la Lotería optaron por aceptar depósitos de dinero en cuentas de la lotería como garantía para el despacho. Esta situación se presento desde el año 2016 y a la fecha se encuentra totalmente subsanada.</t>
  </si>
  <si>
    <t>Falta de responsables en el proceso de cargue de los premios virtuales y seguimiento oportuno de parte de la oficina de cartera.</t>
  </si>
  <si>
    <t>Ausencia de procedimiento para efectuar la retención de cupos virtuales.</t>
  </si>
  <si>
    <t>Procedimiento desactualizado</t>
  </si>
  <si>
    <t>Ausencia de registro completo  de identificación de la autoridad administrativa de la entidad que suscribe el contrato y de la persona natural o jurídica contratista y de documento escrito que evidencie la prorroga de contratos</t>
  </si>
  <si>
    <t>Ausencia de solicitud de antecedentes fiscales, disciplinarios y de policia, verificación de condición PEP yListas restrictivas</t>
  </si>
  <si>
    <t>Construir una política Comercial más precisa como complemento a la política integral actual</t>
  </si>
  <si>
    <t>Tener dispuesta la mezcla adjudicada a los distribuidores de todo el país en carpeta virtual para consultar las variaciones en los cupos a partir del año 2019.                                                                                2. Gestionar  contrato para contar con un estadísta, una vez este legalizado se contará con informes mensuales que serán insumo para tomar  decisiones comerciales a nivel nacional.                                                                        3. Remitir  copia de los informes estadísticos a la Oficina de mercadeo y comunicaciones  para que sirvan de insumo en la ejecución del Plan de mercadeo año 2019 (forma virtual).</t>
  </si>
  <si>
    <t>Continuar  con el análisis estadístico de los distribuidores donde se tendrá en cuenta su tamaño, capacidad operativa y cobertura de los distribuidores</t>
  </si>
  <si>
    <t>Revisar  los formatos : FRO410-46-3 "Estudio comercial solicitud cupo nuevo Lotería de Bogotá" y FRO410-59-4 "Formato solicitud de incripción en el registro de distribuidores lotería de Bogotá",  siempre y cuando no afecten la estructura actual e ingresos de a entidad.</t>
  </si>
  <si>
    <t>La asignación de los códigos actualmente se viene realizando acorde a la identificación del dueño y/o razón social, en algunos casos se toma como referencia su ubicación geográfica, para mayor claridad se anexa listado vigente</t>
  </si>
  <si>
    <t>Solicitar  Sistemas que incluya cupo actualizado de cada distribuidor y que dicho tablero informativo tenga opción de impresión.                                                                                                Adicionalmente,  se consultará sobre si es  posible registrar en el sistema la trazabilidad del cupo.</t>
  </si>
  <si>
    <t>Revisar  el  procedimiento "Asignación y distribución de billetería "  e incluir lista de chequeo.</t>
  </si>
  <si>
    <t>Adicionar  instructivo de diligenciamiento con el fin que toda la información sea registrada                                                                                                  En cuanto  al "Estudio jurídico" se efectuará revisión al procedimiento "Asignación y distribución de billeteria"</t>
  </si>
  <si>
    <t>Revisar el procedimiento para establecer los criterios mínimos para las evaluaciones financieras a futuro</t>
  </si>
  <si>
    <t>Actualmente el procedimiento no establece la revisión de indicadores, comerciales, jurídicos y financieros para el aumento de cupo.  Los distribuidores deben ampliar la garantía lo cual es lo que respalda el pago del cupo.  Se implementará una certificación del tema financiero y comercial donde quede expresa la recomendación de la variación del cupo.</t>
  </si>
  <si>
    <t>Implementar  reglamento documentado sobre el manejo de   los cupos internos de la entidad  (99999, DISTR Y  LOBOG)</t>
  </si>
  <si>
    <t>Implementar  documento donde se reglamenten los cupos internos de la entidad</t>
  </si>
  <si>
    <t>Adelantar  propuesta de modificación al reglamento de distribuidores solicitando se incluyan garantias nuevas a las actualmente fijadas.</t>
  </si>
  <si>
    <t xml:space="preserve">Solicitar a Cartera el estado de cuenta de los distribuidores que manejan cupos virtuales. Solicitar  a Sistemas la información de  reconocimientos de premios  de los cupos virtuales  que permitan identificar si existen saldos pendientes. Efectuar concilación de la información y definir procedimiento para efectuar el reconocimiento de los premios que se encuentren pendientes.                                                 </t>
  </si>
  <si>
    <t>1. En cuanto a la retención de distribuidores virtutales:  Definir procedimiento y modificar el reglamento para los distribuidores en lo referente con el pago y la suspensión de despacho de los cupos virtuales.                                                                                                                                                            2.  En relación con la póliza LOTIR que se encuentra vencida desde el 17 de julio de 2016:  Realizar reunión para aclarar los saldos pendientes y enviar contrato.</t>
  </si>
  <si>
    <t>Se ajustara el procedimiento</t>
  </si>
  <si>
    <t xml:space="preserve">A- IDENTIFICACIÓN DE LAS PARTES:              Se registrará plenamente la identificación de la autoridad administrativa de la entidad que suscribe el contrato y el nombre de la persona natural o jurídica contratista junto con la información de calidad en la que actúan, acta de posesión, actos de delegación que sean del caso.                                                                              B. RENOVACIÓN DEL CONTRATO:      La prorroga se está manejando en forma automática, y se les notifica a los distribuidores a partir de comunicaciones emitidas por la alta dirección  </t>
  </si>
  <si>
    <t xml:space="preserve">Soolicitar   a la Secretaria General que para renovar contratos o efectuar contratos nuevos se gestione la solicitud de estos documentos </t>
  </si>
  <si>
    <t>Ajuste a la Política Integral de la Lotería de Bogotá</t>
  </si>
  <si>
    <t>1. Registro de las mezclas desarrolladas durante el año (12)                                                                                                                                                                                           2. Contrato legalizado e informes a partir de su aprobación en forma mensual.                                                                                                                                                  3. Informes elaborados por el estadístico (previa aprobación e inicio de ejecución de contrato).</t>
  </si>
  <si>
    <t>1. Informes elaborados por el estadísitico contratado (mensuales)</t>
  </si>
  <si>
    <t>Dos formatos revisdos y ajustados</t>
  </si>
  <si>
    <t>Comunicación a sistemas y respuesta</t>
  </si>
  <si>
    <t>1. Procedimiento "Asignación y distribución de billetería"</t>
  </si>
  <si>
    <t xml:space="preserve">1. Adición de instructivo al formato FRO410-59-2.Revisión procedimiento "Asignación y distribución de billetería"                                                                                                                                                           </t>
  </si>
  <si>
    <t xml:space="preserve">1. Procedimiento "Asignación y distribución de billetería"  revisado acorde al hallazgo                                                                                                                                                       </t>
  </si>
  <si>
    <t>Certificación</t>
  </si>
  <si>
    <t>Un Instructivo reglamentario de los cupos de la Entidad</t>
  </si>
  <si>
    <t xml:space="preserve">Propuesta de modificación al reglamento de distribuidores </t>
  </si>
  <si>
    <t>Conciliación de las cuentas</t>
  </si>
  <si>
    <t>Un proyecto presentado      Un contrato enviado</t>
  </si>
  <si>
    <t>1. Procedimiento ajustado</t>
  </si>
  <si>
    <t>contratos nuevos que se generen y/o se  prorroguen en este mismo periodo de tiempo</t>
  </si>
  <si>
    <t>Efectuar la solicitud de estos documentos a partir de la fecha a nuevos distribuidores</t>
  </si>
  <si>
    <t xml:space="preserve">1.Inicia a partir de la ejecución del contrado del estadístico (1 mes después) </t>
  </si>
  <si>
    <t>A partir de la fecha</t>
  </si>
  <si>
    <t>Desactualización de los controles propuestos a la realizaciòn del sorteo</t>
  </si>
  <si>
    <t>Falta de estudio sobre el impacto estadìstico en la caida de premios mayores por la realización de la mezcla. Es una obligación del contratista que imprime los billetes la realización de la mezcla, el contratista es el responsable de este proceso el cual se realiza con un software de propiedad del impresor especializado en esta labor.</t>
  </si>
  <si>
    <t>La actividad es desarrollada por la empresa Impresora de Billetes. Es una obligación del contratista realizar la mezcla de la billetería que se imprime.</t>
  </si>
  <si>
    <t>El contratista realiza la mezcla de la billetería a imprimir tomando como base la numeración entregada por la Entidad, el contratista posee un software que se encarga del proceso y es responsabilidad de éste.  Estas condiciones y características no se encuentran detalladas en el procedimiento.</t>
  </si>
  <si>
    <t>Se realiza un sorteo aleatrorio con fichas para determinar el numero de pruebas previas</t>
  </si>
  <si>
    <t>No se cuenta con criterios técnicos o condicones específicas derterminadas por el CNJSA para la certificación de los equipos del sorteo.</t>
  </si>
  <si>
    <t>Diferencia en el término utilizado por la empresa fabricante con respecto a la vida útil de las balotas</t>
  </si>
  <si>
    <t>Por tratarse de diferentes momentos durante el proceso del sorteo y de realizarce en programas distintos, se manejan tres Actas separadas que juntas constituyen la información oficial del sorteo</t>
  </si>
  <si>
    <t>Desactualización de la información contenida en las Actas del sorteo</t>
  </si>
  <si>
    <t>Ausencia de documento denominado "Protocolo de seguridad del sorteo" ya que se tomaba como protocolo, el procedimiento de realización del sorteo.</t>
  </si>
  <si>
    <t>Ausencia de documento denominado "Protocolo de seguridad del sorteo" donde se incluyan todas las condiciones y características requeridas incluyendo lo relacionado con las camaras.</t>
  </si>
  <si>
    <t>Por motivos de tiempo, las grabaciones de los sorteos no pueden ser entregadas el mismo día, estas son enviadas el viernes siguiente a la realización del sorteo a la Entidad.</t>
  </si>
  <si>
    <t xml:space="preserve"> No hay evidencia documentada del mantenimiento correctivo porque a la fecha no se ha tenido que realizar. Los mantenimientos preventivos efectuados se encuentran detallados en cada informe mensual. En el contrato actual se incluyó que el mantenimeinto preventivo es alternado cada semana a uno de los dos equipos.</t>
  </si>
  <si>
    <t>Falta claridad en el informe de mantenimiento</t>
  </si>
  <si>
    <t>La filmaciòn del mantenimiento no es responsabilidad del contratista de mantenimiento. Es una obligación de la lotería de Bogotá</t>
  </si>
  <si>
    <t>Desactualizaciòn del procedimiento Planificación del Sorteo</t>
  </si>
  <si>
    <t>Actualizar y difundir el Plan de Contingencia</t>
  </si>
  <si>
    <t>Elaborar estudio estadìsto y probabilìstico del impacto de la mezcla en la posible caida de premios mayores.</t>
  </si>
  <si>
    <t>Revisión y ajuste del procedimiento PRO410-199</t>
  </si>
  <si>
    <t>Solicitar al área de sistemas la instalación en el equipo del sorteo, del programa de selección aleatorio de pruebas previas.</t>
  </si>
  <si>
    <t>Solicitar por escrito al CNJSA los términos y condiciones sobre los cuales se debe certificar los equipos para la realizaciòn del sorteo</t>
  </si>
  <si>
    <t>Solicitar a la empresa fabricante de las balotas, que aclare el tiempo de vida útil de las balotas por el de "lanzamientos"</t>
  </si>
  <si>
    <t>No es procedente unificar toda la información que se origina en el sorteo en una sola acta.</t>
  </si>
  <si>
    <t>Revisión y ajuste de los formatos de Actas del sorteo incluyendo los items que hacen falta</t>
  </si>
  <si>
    <t>Diseñar y suscribir un documento que se denomine protocolo de seguridad de los sorteos de la Lotería de Bogotá, con todos los requisitos y condiciones de seguridad requeridos.</t>
  </si>
  <si>
    <t>Se revisaràn los pliegos y obligaciones del contrato para incluir mayor detalle en el proceso de contratación que se realice el año entrante.</t>
  </si>
  <si>
    <t>Se le solicitará al Contratista NTC que envíe de forma oficial las grabaciones del sorteo los días viernes posteriores a la realizaciòn del mismo.</t>
  </si>
  <si>
    <t xml:space="preserve">Solicitar al contratista que incluya dentro del informe de mantenimiento una constancia expresa o cerrtificación de que los equipos se encuentran funcionando en optimas condiciones. </t>
  </si>
  <si>
    <t>Se solicitará  a la empresa encargada de la filmación del sorteo que se incluya esta obligación en el contrato actual. De no ser posible se incluirá la obligación en los pliegos de condiciones del próximo contrato.</t>
  </si>
  <si>
    <t>Revisión y ajuste del procedimiento PRO410-203-6</t>
  </si>
  <si>
    <t>Plan Ajustado</t>
  </si>
  <si>
    <t>Estudio presentado</t>
  </si>
  <si>
    <t>Programa instalado</t>
  </si>
  <si>
    <t>Solicitud enviada y respuesta recibida</t>
  </si>
  <si>
    <t>Documento expedido</t>
  </si>
  <si>
    <t>Documento ajustado</t>
  </si>
  <si>
    <t>Actas ajustadas</t>
  </si>
  <si>
    <t>Pliegos de condiciones ajustados</t>
  </si>
  <si>
    <t>N° ACCIONES DEL PLAN DE MEJORAMIENTO</t>
  </si>
  <si>
    <t>Sin formular</t>
  </si>
  <si>
    <t>Sin reporte de avance</t>
  </si>
  <si>
    <t>Estado Entidad</t>
  </si>
  <si>
    <t>CERRADA</t>
  </si>
  <si>
    <t>ACCIONES</t>
  </si>
  <si>
    <t>SIN ESTADO POR:</t>
  </si>
  <si>
    <t xml:space="preserve">ABIERTA </t>
  </si>
  <si>
    <t>NOTA:</t>
  </si>
  <si>
    <t xml:space="preserve">ACCIONES CERRADAS </t>
  </si>
  <si>
    <t>ACCIONES ABIERTAS</t>
  </si>
  <si>
    <r>
      <rPr>
        <b/>
        <sz val="10"/>
        <color rgb="FF00B050"/>
        <rFont val="Calibri"/>
        <family val="2"/>
        <scheme val="minor"/>
      </rPr>
      <t>**</t>
    </r>
    <r>
      <rPr>
        <b/>
        <sz val="10"/>
        <color theme="1"/>
        <rFont val="Calibri"/>
        <family val="2"/>
        <scheme val="minor"/>
      </rPr>
      <t>CERRADA</t>
    </r>
  </si>
  <si>
    <t xml:space="preserve">SUBGERENCIA </t>
  </si>
  <si>
    <r>
      <rPr>
        <b/>
        <sz val="10"/>
        <color rgb="FF00B050"/>
        <rFont val="Calibri"/>
        <family val="2"/>
        <scheme val="minor"/>
      </rPr>
      <t>**</t>
    </r>
    <r>
      <rPr>
        <b/>
        <sz val="10"/>
        <color theme="1"/>
        <rFont val="Calibri"/>
        <family val="2"/>
        <scheme val="minor"/>
      </rPr>
      <t xml:space="preserve">Algunas de las acciones que se cerraron no estan formuladas, pero de acuerdo a la demás información reportada por el área responsable,  se evidenció avances de dichas acciones y por tanto se concluyó en el cierre de las mismas. </t>
    </r>
  </si>
  <si>
    <t xml:space="preserve"> PENDIENTES(EN EJECUCIÓN)</t>
  </si>
  <si>
    <t>PRIMER SEGUIMIENTO  DE 2020</t>
  </si>
  <si>
    <t>Auditor que valida cumplimiento a la acción</t>
  </si>
  <si>
    <t xml:space="preserve"> SEGUNDO SEGUIMIENTO DE 2020</t>
  </si>
  <si>
    <t xml:space="preserve"> TERCER SEGUIMIENTO DE 2020</t>
  </si>
  <si>
    <t xml:space="preserve"> CUARTO SEGUIMIENTO DE 2020</t>
  </si>
  <si>
    <t xml:space="preserve"> INFORME AUSTERIDAD EN EL GASTO PÚBLICO I TRMESTRE 2020 </t>
  </si>
  <si>
    <t xml:space="preserve">Es importante, revisar porqué el predio de propiedad de la Entidad, ubicado en la Kr. 54 No. 47 A sur – 30 del Barrio Venecia, no generó  pago del servicio de energía durante el primer trimestre del año en vigencia. Esto, para evitar más adelante sanciones moratorias por el no pago del servicio y  posible detrimento patrimonial, situación que ya se había advertido en  informes  anteriores, presentados por la Oficina de Control Interno. </t>
  </si>
  <si>
    <t>31/06/2020</t>
  </si>
  <si>
    <t xml:space="preserve">Se resalta la gestión adelantada ante la copropiedad para insistir en la revisión del modelo de distribución de la tarifa para el pago de este servicio y lograr que la Consejo de Administración accediera a le realización de los análisis correspondientes. Aun así, es importante garantizar la formalización de las gestiones pertinentes para resolver de manera definitiva la distribución razonable de la factura de energía de las áreas comunes, la cual se realiza con base en el índice de ocupación, en donde se les da un peso significativo a las áreas comunes. </t>
  </si>
  <si>
    <t>Respecto al mantenimiento de los vehículos de propiedad de la entidad,  se ha comprometido el 30% del valor inicialmente contratado. No obstante,  en el informe reportado por el área responsable, no se presenta información detallada del suscrito contrato 43 de 2019, ni el desglose mes a mes del monto pagado por este servicio, que permiten establecer con mayor precisión el comportamiento del gasto, como ha sido lo habitual en informes anteriores.</t>
  </si>
  <si>
    <t>INFORME AUSTERIDAD EN EL GASTO PÚBLICO I TRIMESTRE 2020</t>
  </si>
  <si>
    <t>INFORME DE LA AUDITORÍA DE CONTROLES GENERALES AL PROCESO DE GESTIÓN DE TECNOLOGÍAS DE INFORMACIÓN 2019</t>
  </si>
  <si>
    <t>INFORME VISITA DIRECCIÓN DISTRITAL DE ARCHIVO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</si>
</sst>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yyyy/mm/dd"/>
    <numFmt numFmtId="166" formatCode="_(* #,##0_);_(* \(#,##0\);_(* &quot;-&quot;??_);_(@_)"/>
    <numFmt numFmtId="167" formatCode="d/mm/yyyy;@"/>
  </numFmts>
  <fonts count="29"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b/>
      <sz val="9"/>
      <color indexed="60"/>
      <name val="Arial"/>
      <family val="2"/>
    </font>
    <font>
      <u/>
      <sz val="7.35"/>
      <color theme="10"/>
      <name val="Calibri"/>
      <family val="2"/>
    </font>
    <font>
      <sz val="10"/>
      <color theme="1"/>
      <name val="Calibri"/>
      <family val="2"/>
      <scheme val="minor"/>
    </font>
    <font>
      <b/>
      <sz val="10"/>
      <color theme="1"/>
      <name val="Calibri"/>
      <family val="2"/>
      <scheme val="minor"/>
    </font>
    <font>
      <sz val="9"/>
      <name val="Calibri"/>
      <family val="2"/>
      <scheme val="minor"/>
    </font>
    <font>
      <sz val="14"/>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color rgb="FFFF0000"/>
      <name val="Calibri"/>
      <family val="2"/>
      <scheme val="minor"/>
    </font>
    <font>
      <b/>
      <sz val="8"/>
      <color theme="1"/>
      <name val="Calibri"/>
      <family val="2"/>
      <scheme val="minor"/>
    </font>
    <font>
      <b/>
      <sz val="10"/>
      <name val="Calibri"/>
      <family val="2"/>
      <scheme val="minor"/>
    </font>
    <font>
      <b/>
      <sz val="10"/>
      <color rgb="FF00B050"/>
      <name val="Calibri"/>
      <family val="2"/>
      <scheme val="minor"/>
    </font>
  </fonts>
  <fills count="35">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CCFFCC"/>
        <bgColor indexed="64"/>
      </patternFill>
    </fill>
    <fill>
      <patternFill patternType="solid">
        <fgColor rgb="FF99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6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5" fillId="0" borderId="0"/>
    <xf numFmtId="0" fontId="17" fillId="0" borderId="0" applyNumberFormat="0" applyFill="0" applyBorder="0" applyAlignment="0" applyProtection="0">
      <alignment vertical="top"/>
      <protection locked="0"/>
    </xf>
  </cellStyleXfs>
  <cellXfs count="650">
    <xf numFmtId="0" fontId="0" fillId="0" borderId="0" xfId="0"/>
    <xf numFmtId="0" fontId="4" fillId="0" borderId="0" xfId="0" applyFont="1" applyBorder="1" applyAlignment="1" applyProtection="1">
      <alignment horizontal="center" vertical="center"/>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9" fontId="4" fillId="0" borderId="0" xfId="1" applyFont="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2" applyFont="1" applyFill="1" applyBorder="1" applyAlignment="1" applyProtection="1">
      <alignment vertical="top" wrapText="1"/>
      <protection locked="0"/>
    </xf>
    <xf numFmtId="0" fontId="6" fillId="0" borderId="0" xfId="2" applyFont="1" applyFill="1" applyBorder="1" applyAlignment="1">
      <alignment vertical="center" wrapText="1"/>
    </xf>
    <xf numFmtId="0" fontId="6" fillId="0" borderId="0" xfId="2" applyFont="1" applyFill="1" applyBorder="1" applyAlignment="1" applyProtection="1">
      <alignment vertical="center" wrapText="1"/>
      <protection locked="0"/>
    </xf>
    <xf numFmtId="165" fontId="6" fillId="0" borderId="0" xfId="2"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0" fontId="6" fillId="0" borderId="0" xfId="2" applyFont="1" applyFill="1" applyBorder="1" applyAlignment="1" applyProtection="1">
      <alignment horizontal="left" vertical="center" wrapText="1"/>
      <protection locked="0"/>
    </xf>
    <xf numFmtId="0" fontId="6" fillId="0" borderId="0" xfId="4" applyFont="1" applyFill="1" applyBorder="1" applyAlignment="1" applyProtection="1">
      <alignment horizontal="center" vertical="center" wrapText="1"/>
      <protection locked="0"/>
    </xf>
    <xf numFmtId="0" fontId="5" fillId="0" borderId="0" xfId="2" applyFont="1" applyFill="1" applyBorder="1" applyAlignment="1" applyProtection="1">
      <alignment vertical="top" wrapText="1"/>
      <protection locked="0"/>
    </xf>
    <xf numFmtId="0" fontId="6" fillId="15" borderId="0" xfId="2" applyFont="1" applyFill="1" applyBorder="1" applyAlignment="1" applyProtection="1">
      <alignment horizontal="justify" vertical="top" wrapText="1"/>
      <protection locked="0"/>
    </xf>
    <xf numFmtId="0" fontId="6" fillId="15" borderId="0" xfId="2" applyFont="1" applyFill="1" applyBorder="1" applyAlignment="1" applyProtection="1">
      <alignment horizontal="center" vertical="center"/>
      <protection locked="0"/>
    </xf>
    <xf numFmtId="165" fontId="6" fillId="15" borderId="0" xfId="2" applyNumberFormat="1" applyFont="1" applyFill="1" applyBorder="1" applyAlignment="1" applyProtection="1">
      <alignment horizontal="center" vertical="center"/>
      <protection locked="0"/>
    </xf>
    <xf numFmtId="0" fontId="10" fillId="16" borderId="0" xfId="0" applyFont="1" applyFill="1" applyBorder="1" applyAlignment="1">
      <alignment horizontal="justify" vertical="top"/>
    </xf>
    <xf numFmtId="0" fontId="6" fillId="0" borderId="0" xfId="2" applyFont="1" applyFill="1" applyBorder="1" applyAlignment="1" applyProtection="1">
      <alignment horizontal="justify" vertical="top" wrapText="1"/>
      <protection locked="0"/>
    </xf>
    <xf numFmtId="0" fontId="9" fillId="0" borderId="0" xfId="2" applyFont="1" applyFill="1" applyBorder="1" applyAlignment="1" applyProtection="1">
      <alignment horizontal="justify" vertical="top" wrapText="1"/>
      <protection locked="0"/>
    </xf>
    <xf numFmtId="0" fontId="9" fillId="16" borderId="0" xfId="2" applyFont="1" applyFill="1" applyBorder="1" applyAlignment="1" applyProtection="1">
      <alignment horizontal="justify" vertical="top" wrapText="1"/>
      <protection locked="0"/>
    </xf>
    <xf numFmtId="0" fontId="5" fillId="15" borderId="0" xfId="2" applyFont="1" applyFill="1" applyBorder="1" applyAlignment="1" applyProtection="1">
      <alignment horizontal="justify" vertical="top" wrapText="1"/>
      <protection locked="0"/>
    </xf>
    <xf numFmtId="0" fontId="10" fillId="16" borderId="0" xfId="2" applyFont="1" applyFill="1" applyBorder="1" applyAlignment="1" applyProtection="1">
      <alignment horizontal="justify" vertical="top" wrapText="1"/>
      <protection locked="0"/>
    </xf>
    <xf numFmtId="0" fontId="4" fillId="10" borderId="0" xfId="0"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pplyProtection="1">
      <alignment horizontal="center" vertical="center" wrapText="1"/>
      <protection locked="0"/>
    </xf>
    <xf numFmtId="0" fontId="4" fillId="10" borderId="0" xfId="0" applyFont="1" applyFill="1" applyBorder="1" applyAlignment="1">
      <alignment horizontal="justify" vertical="top"/>
    </xf>
    <xf numFmtId="9" fontId="4" fillId="10" borderId="0" xfId="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vertical="top" wrapText="1"/>
    </xf>
    <xf numFmtId="14" fontId="4" fillId="19" borderId="0" xfId="0" applyNumberFormat="1" applyFont="1" applyFill="1" applyBorder="1" applyAlignment="1" applyProtection="1">
      <alignment horizontal="center" vertical="center"/>
      <protection locked="0"/>
    </xf>
    <xf numFmtId="9" fontId="4" fillId="19" borderId="0" xfId="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xf>
    <xf numFmtId="0" fontId="6" fillId="6" borderId="0" xfId="0"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 fontId="6" fillId="6" borderId="0" xfId="0" applyNumberFormat="1"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14" fontId="6" fillId="6" borderId="0" xfId="0" applyNumberFormat="1" applyFont="1" applyFill="1" applyBorder="1" applyAlignment="1">
      <alignment horizontal="center" vertical="center"/>
    </xf>
    <xf numFmtId="2"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wrapText="1"/>
    </xf>
    <xf numFmtId="0" fontId="6" fillId="6" borderId="0" xfId="0" applyFont="1" applyFill="1" applyBorder="1" applyAlignment="1">
      <alignment horizontal="center" vertical="center"/>
    </xf>
    <xf numFmtId="0" fontId="4" fillId="6" borderId="0" xfId="0" applyFont="1" applyFill="1" applyBorder="1" applyAlignment="1">
      <alignment vertical="top" wrapText="1"/>
    </xf>
    <xf numFmtId="0" fontId="10" fillId="6" borderId="0" xfId="0" applyFont="1" applyFill="1" applyBorder="1" applyAlignment="1">
      <alignment horizontal="center" vertical="center" wrapText="1"/>
    </xf>
    <xf numFmtId="0" fontId="4" fillId="6" borderId="0" xfId="0" applyFont="1" applyFill="1" applyBorder="1" applyAlignment="1">
      <alignment wrapText="1"/>
    </xf>
    <xf numFmtId="0" fontId="4" fillId="6" borderId="0" xfId="0" applyFont="1" applyFill="1" applyBorder="1"/>
    <xf numFmtId="0" fontId="4" fillId="6" borderId="0" xfId="0" applyFont="1" applyFill="1" applyBorder="1" applyAlignment="1">
      <alignment horizontal="left" vertical="top" wrapText="1"/>
    </xf>
    <xf numFmtId="0" fontId="9" fillId="19" borderId="0" xfId="0" applyFont="1" applyFill="1" applyBorder="1" applyAlignment="1">
      <alignment vertical="center" wrapText="1"/>
    </xf>
    <xf numFmtId="9" fontId="4" fillId="19"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left" vertical="top" wrapText="1"/>
    </xf>
    <xf numFmtId="0" fontId="6" fillId="10" borderId="0" xfId="0" applyFont="1" applyFill="1" applyBorder="1" applyAlignment="1">
      <alignment horizontal="justify" vertical="top"/>
    </xf>
    <xf numFmtId="0" fontId="4" fillId="10" borderId="0" xfId="0" applyFont="1" applyFill="1" applyBorder="1" applyAlignment="1">
      <alignment horizontal="center" vertical="center" wrapText="1"/>
    </xf>
    <xf numFmtId="14" fontId="4" fillId="10" borderId="0" xfId="0" applyNumberFormat="1" applyFont="1" applyFill="1" applyBorder="1" applyAlignment="1">
      <alignment vertical="center"/>
    </xf>
    <xf numFmtId="9"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6" borderId="0" xfId="0" applyFont="1" applyFill="1" applyBorder="1"/>
    <xf numFmtId="0" fontId="4" fillId="15" borderId="0" xfId="0" applyFont="1" applyFill="1" applyBorder="1" applyAlignment="1">
      <alignment vertical="center" wrapText="1"/>
    </xf>
    <xf numFmtId="0" fontId="4" fillId="18" borderId="0" xfId="0" applyFont="1" applyFill="1" applyBorder="1" applyAlignment="1">
      <alignment vertical="center" wrapText="1"/>
    </xf>
    <xf numFmtId="0" fontId="4" fillId="17" borderId="0" xfId="0" applyFont="1" applyFill="1" applyBorder="1" applyAlignment="1">
      <alignment vertical="center" wrapText="1"/>
    </xf>
    <xf numFmtId="0" fontId="4" fillId="0" borderId="0" xfId="0" applyFont="1" applyBorder="1" applyAlignment="1">
      <alignment vertical="center"/>
    </xf>
    <xf numFmtId="0" fontId="4" fillId="20" borderId="0" xfId="0" applyFont="1" applyFill="1" applyBorder="1" applyAlignment="1" applyProtection="1">
      <alignment horizontal="center" vertical="center"/>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5"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20" borderId="0" xfId="2" applyFont="1" applyFill="1" applyBorder="1" applyAlignment="1" applyProtection="1">
      <alignment horizontal="left" vertical="center" wrapText="1"/>
      <protection locked="0"/>
    </xf>
    <xf numFmtId="1" fontId="6" fillId="20" borderId="0" xfId="2" applyNumberFormat="1" applyFont="1" applyFill="1" applyBorder="1" applyAlignment="1" applyProtection="1">
      <alignment horizontal="center" vertical="center"/>
      <protection locked="0"/>
    </xf>
    <xf numFmtId="0" fontId="6" fillId="20" borderId="0" xfId="4" applyFont="1" applyFill="1" applyBorder="1" applyAlignment="1" applyProtection="1">
      <alignment horizontal="center" vertical="center" wrapText="1"/>
      <protection locked="0"/>
    </xf>
    <xf numFmtId="0" fontId="5" fillId="20" borderId="0" xfId="2" applyFont="1" applyFill="1" applyBorder="1" applyAlignment="1" applyProtection="1">
      <alignment vertical="top" wrapText="1"/>
      <protection locked="0"/>
    </xf>
    <xf numFmtId="0" fontId="4" fillId="21" borderId="0" xfId="0" applyFont="1" applyFill="1" applyBorder="1" applyAlignment="1" applyProtection="1">
      <alignment horizontal="center" vertical="center"/>
      <protection locked="0"/>
    </xf>
    <xf numFmtId="0" fontId="6" fillId="21" borderId="0" xfId="0" applyFont="1" applyFill="1" applyBorder="1" applyAlignment="1">
      <alignment horizontal="justify" vertical="top"/>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11" fillId="21" borderId="0" xfId="0" applyFont="1" applyFill="1" applyBorder="1" applyAlignment="1">
      <alignment horizontal="justify" vertical="top"/>
    </xf>
    <xf numFmtId="0" fontId="9" fillId="21" borderId="0" xfId="0" applyFont="1" applyFill="1" applyBorder="1" applyAlignment="1">
      <alignment horizontal="justify" vertical="top"/>
    </xf>
    <xf numFmtId="0" fontId="10" fillId="21" borderId="0" xfId="0" applyFont="1" applyFill="1" applyBorder="1" applyAlignment="1">
      <alignment horizontal="justify" vertical="top"/>
    </xf>
    <xf numFmtId="0" fontId="6" fillId="21" borderId="0" xfId="2" applyFont="1" applyFill="1" applyBorder="1" applyAlignment="1" applyProtection="1">
      <alignment horizontal="justify" vertical="top" wrapText="1"/>
      <protection locked="0"/>
    </xf>
    <xf numFmtId="0" fontId="11" fillId="21" borderId="0" xfId="2" applyFont="1" applyFill="1" applyBorder="1" applyAlignment="1" applyProtection="1">
      <alignment horizontal="justify" vertical="top" wrapText="1"/>
      <protection locked="0"/>
    </xf>
    <xf numFmtId="0" fontId="9" fillId="21" borderId="0" xfId="2" applyFont="1" applyFill="1" applyBorder="1" applyAlignment="1" applyProtection="1">
      <alignment horizontal="justify" vertical="top" wrapText="1"/>
      <protection locked="0"/>
    </xf>
    <xf numFmtId="9" fontId="4" fillId="21" borderId="0" xfId="1" applyFont="1" applyFill="1" applyBorder="1" applyAlignment="1" applyProtection="1">
      <alignment horizontal="center" vertical="center"/>
      <protection locked="0"/>
    </xf>
    <xf numFmtId="14" fontId="4" fillId="21" borderId="0" xfId="0" applyNumberFormat="1" applyFont="1" applyFill="1" applyBorder="1" applyAlignment="1" applyProtection="1">
      <alignment horizontal="center" vertical="center"/>
      <protection locked="0"/>
    </xf>
    <xf numFmtId="2" fontId="4" fillId="21" borderId="0" xfId="0" applyNumberFormat="1" applyFont="1" applyFill="1" applyBorder="1" applyAlignment="1" applyProtection="1">
      <alignment horizontal="center" vertical="center"/>
      <protection locked="0"/>
    </xf>
    <xf numFmtId="9" fontId="4" fillId="21" borderId="0" xfId="0" applyNumberFormat="1"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wrapText="1"/>
      <protection locked="0"/>
    </xf>
    <xf numFmtId="0" fontId="6" fillId="16" borderId="0" xfId="0" applyFont="1" applyFill="1" applyBorder="1" applyAlignment="1">
      <alignment horizontal="justify" vertical="top" wrapText="1"/>
    </xf>
    <xf numFmtId="0" fontId="6" fillId="15" borderId="0" xfId="0" applyFont="1" applyFill="1" applyBorder="1" applyAlignment="1">
      <alignment horizontal="justify" vertical="top"/>
    </xf>
    <xf numFmtId="0" fontId="6" fillId="18" borderId="0" xfId="0" applyFont="1" applyFill="1" applyBorder="1" applyAlignment="1">
      <alignment horizontal="justify" vertical="top"/>
    </xf>
    <xf numFmtId="166" fontId="6" fillId="15" borderId="0" xfId="5" applyNumberFormat="1" applyFont="1" applyFill="1" applyBorder="1" applyAlignment="1" applyProtection="1">
      <alignment horizontal="center" vertical="center"/>
      <protection locked="0"/>
    </xf>
    <xf numFmtId="0" fontId="4" fillId="22" borderId="0" xfId="0" applyFont="1" applyFill="1" applyBorder="1" applyAlignment="1" applyProtection="1">
      <alignment horizontal="center" vertical="center"/>
      <protection locked="0"/>
    </xf>
    <xf numFmtId="0" fontId="4" fillId="22" borderId="0" xfId="0" applyFont="1" applyFill="1" applyBorder="1" applyAlignment="1" applyProtection="1">
      <alignment horizontal="center" vertical="center" wrapText="1"/>
      <protection locked="0"/>
    </xf>
    <xf numFmtId="14" fontId="4" fillId="22" borderId="0" xfId="0" applyNumberFormat="1" applyFont="1" applyFill="1" applyBorder="1" applyAlignment="1" applyProtection="1">
      <alignment horizontal="center" vertical="center"/>
      <protection locked="0"/>
    </xf>
    <xf numFmtId="0" fontId="6" fillId="22" borderId="0" xfId="0" applyFont="1" applyFill="1" applyBorder="1" applyAlignment="1">
      <alignment horizontal="justify" vertical="top"/>
    </xf>
    <xf numFmtId="9" fontId="4" fillId="22" borderId="0" xfId="1" applyFont="1" applyFill="1" applyBorder="1" applyAlignment="1" applyProtection="1">
      <alignment horizontal="center" vertical="center"/>
      <protection locked="0"/>
    </xf>
    <xf numFmtId="0" fontId="6" fillId="22" borderId="0" xfId="0" applyFont="1" applyFill="1" applyBorder="1" applyAlignment="1">
      <alignment horizontal="justify" vertical="top" wrapText="1"/>
    </xf>
    <xf numFmtId="0" fontId="6" fillId="15" borderId="0" xfId="0" applyFont="1" applyFill="1" applyBorder="1" applyAlignment="1">
      <alignment vertical="top" wrapText="1"/>
    </xf>
    <xf numFmtId="0" fontId="9" fillId="22" borderId="0" xfId="2" applyFont="1" applyFill="1" applyBorder="1" applyAlignment="1" applyProtection="1">
      <alignment vertical="center" wrapText="1"/>
      <protection locked="0"/>
    </xf>
    <xf numFmtId="0" fontId="6" fillId="22" borderId="0" xfId="0" applyFont="1" applyFill="1" applyBorder="1" applyAlignment="1">
      <alignment vertical="top" wrapText="1"/>
    </xf>
    <xf numFmtId="0" fontId="9" fillId="22" borderId="0" xfId="2" applyFont="1" applyFill="1" applyBorder="1" applyAlignment="1">
      <alignment vertical="center" wrapText="1"/>
    </xf>
    <xf numFmtId="14" fontId="9" fillId="22" borderId="0" xfId="2" applyNumberFormat="1" applyFont="1" applyFill="1" applyBorder="1" applyAlignment="1">
      <alignment vertical="center" wrapText="1"/>
    </xf>
    <xf numFmtId="0" fontId="6" fillId="11" borderId="0" xfId="0" applyFont="1" applyFill="1" applyBorder="1" applyAlignment="1">
      <alignment vertical="top" wrapText="1"/>
    </xf>
    <xf numFmtId="9" fontId="4" fillId="11" borderId="0" xfId="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2" fontId="4" fillId="11" borderId="0" xfId="0" applyNumberFormat="1" applyFont="1" applyFill="1" applyBorder="1" applyAlignment="1" applyProtection="1">
      <alignment horizontal="center" vertical="center"/>
      <protection locked="0"/>
    </xf>
    <xf numFmtId="9" fontId="4" fillId="11" borderId="0" xfId="0" applyNumberFormat="1" applyFont="1" applyFill="1" applyBorder="1" applyAlignment="1" applyProtection="1">
      <alignment horizontal="center" vertical="center"/>
      <protection locked="0"/>
    </xf>
    <xf numFmtId="2" fontId="4" fillId="22" borderId="0" xfId="0" applyNumberFormat="1" applyFont="1" applyFill="1" applyBorder="1" applyAlignment="1" applyProtection="1">
      <alignment horizontal="center" vertical="center"/>
      <protection locked="0"/>
    </xf>
    <xf numFmtId="9" fontId="4" fillId="22" borderId="0" xfId="0" applyNumberFormat="1" applyFont="1" applyFill="1" applyBorder="1" applyAlignment="1" applyProtection="1">
      <alignment horizontal="center" vertical="center"/>
      <protection locked="0"/>
    </xf>
    <xf numFmtId="9" fontId="4" fillId="16" borderId="0" xfId="1" applyFont="1" applyFill="1" applyBorder="1" applyAlignment="1" applyProtection="1">
      <alignment horizontal="center" vertical="center"/>
      <protection locked="0"/>
    </xf>
    <xf numFmtId="14" fontId="4" fillId="16" borderId="0" xfId="0" applyNumberFormat="1" applyFont="1" applyFill="1" applyBorder="1" applyAlignment="1" applyProtection="1">
      <alignment horizontal="center" vertical="center"/>
      <protection locked="0"/>
    </xf>
    <xf numFmtId="2" fontId="4" fillId="16" borderId="0" xfId="0" applyNumberFormat="1" applyFont="1" applyFill="1" applyBorder="1" applyAlignment="1" applyProtection="1">
      <alignment horizontal="center" vertical="center"/>
      <protection locked="0"/>
    </xf>
    <xf numFmtId="9" fontId="4" fillId="16" borderId="0" xfId="0" applyNumberFormat="1" applyFont="1" applyFill="1" applyBorder="1" applyAlignment="1" applyProtection="1">
      <alignment horizontal="center" vertical="center"/>
      <protection locked="0"/>
    </xf>
    <xf numFmtId="0" fontId="6" fillId="22" borderId="0" xfId="0" applyFont="1" applyFill="1" applyBorder="1" applyAlignment="1">
      <alignment horizontal="left" vertical="top" wrapText="1"/>
    </xf>
    <xf numFmtId="0" fontId="4" fillId="11" borderId="0" xfId="0" applyFont="1" applyFill="1" applyBorder="1" applyAlignment="1">
      <alignment horizontal="justify" vertical="top"/>
    </xf>
    <xf numFmtId="14" fontId="4" fillId="11" borderId="0" xfId="0" applyNumberFormat="1" applyFont="1" applyFill="1" applyBorder="1" applyAlignment="1">
      <alignment horizontal="justify" vertical="center"/>
    </xf>
    <xf numFmtId="0" fontId="10" fillId="11" borderId="0" xfId="0" applyFont="1" applyFill="1" applyBorder="1" applyAlignment="1">
      <alignment vertical="top" wrapText="1"/>
    </xf>
    <xf numFmtId="0" fontId="4" fillId="15" borderId="0" xfId="0" applyFont="1" applyFill="1" applyBorder="1" applyAlignment="1">
      <alignment horizontal="justify" vertical="top" wrapText="1"/>
    </xf>
    <xf numFmtId="0" fontId="4" fillId="11" borderId="0" xfId="0" applyFont="1" applyFill="1" applyBorder="1" applyAlignment="1">
      <alignment horizontal="justify"/>
    </xf>
    <xf numFmtId="0" fontId="4" fillId="15" borderId="0" xfId="0" applyFont="1" applyFill="1" applyBorder="1" applyAlignment="1">
      <alignment horizontal="justify" vertical="top"/>
    </xf>
    <xf numFmtId="0" fontId="6" fillId="18" borderId="0" xfId="0" applyFont="1" applyFill="1" applyBorder="1" applyAlignment="1">
      <alignment vertical="top" wrapText="1"/>
    </xf>
    <xf numFmtId="0" fontId="10" fillId="15" borderId="0" xfId="0" applyFont="1" applyFill="1" applyBorder="1" applyAlignment="1">
      <alignment horizontal="justify"/>
    </xf>
    <xf numFmtId="0" fontId="4" fillId="15" borderId="0" xfId="0" applyFont="1" applyFill="1" applyBorder="1" applyAlignment="1">
      <alignment horizontal="justify"/>
    </xf>
    <xf numFmtId="0" fontId="4" fillId="15" borderId="0" xfId="0" applyFont="1" applyFill="1" applyBorder="1" applyAlignment="1">
      <alignment horizontal="justify" vertical="center"/>
    </xf>
    <xf numFmtId="0" fontId="4" fillId="23" borderId="0" xfId="0" applyFont="1" applyFill="1" applyBorder="1" applyAlignment="1" applyProtection="1">
      <alignment horizontal="center" vertical="center"/>
      <protection locked="0"/>
    </xf>
    <xf numFmtId="0" fontId="4" fillId="23" borderId="0" xfId="0" applyFont="1" applyFill="1" applyBorder="1" applyAlignment="1" applyProtection="1">
      <alignment horizontal="center" vertical="center" wrapText="1"/>
      <protection locked="0"/>
    </xf>
    <xf numFmtId="9" fontId="4" fillId="23" borderId="0" xfId="1" applyFont="1" applyFill="1" applyBorder="1" applyAlignment="1" applyProtection="1">
      <alignment horizontal="center" vertical="center"/>
      <protection locked="0"/>
    </xf>
    <xf numFmtId="14" fontId="4" fillId="23" borderId="0" xfId="0" applyNumberFormat="1" applyFont="1" applyFill="1" applyBorder="1" applyAlignment="1" applyProtection="1">
      <alignment horizontal="center" vertical="center"/>
      <protection locked="0"/>
    </xf>
    <xf numFmtId="0" fontId="4" fillId="12" borderId="0" xfId="0" applyFont="1" applyFill="1" applyBorder="1" applyAlignment="1" applyProtection="1">
      <alignment horizontal="center" vertical="center"/>
      <protection locked="0"/>
    </xf>
    <xf numFmtId="9" fontId="4" fillId="12" borderId="0" xfId="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9" fontId="4" fillId="25" borderId="0" xfId="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6" fontId="6" fillId="0" borderId="0" xfId="5"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0" borderId="0" xfId="5" applyNumberFormat="1" applyFont="1" applyFill="1" applyBorder="1" applyAlignment="1" applyProtection="1">
      <alignment horizontal="center" vertical="center"/>
      <protection locked="0"/>
    </xf>
    <xf numFmtId="165" fontId="9" fillId="0"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166" fontId="6" fillId="0" borderId="0" xfId="5"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vertical="top" wrapText="1"/>
      <protection locked="0"/>
    </xf>
    <xf numFmtId="0" fontId="6" fillId="0" borderId="0" xfId="2"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horizontal="justify" vertical="top" wrapText="1"/>
      <protection locked="0"/>
    </xf>
    <xf numFmtId="0" fontId="6" fillId="0"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166" fontId="6" fillId="25" borderId="0" xfId="5" applyNumberFormat="1" applyFont="1" applyFill="1" applyBorder="1" applyAlignment="1" applyProtection="1">
      <alignment horizontal="center" vertical="center"/>
      <protection locked="0"/>
    </xf>
    <xf numFmtId="165" fontId="6" fillId="25" borderId="0" xfId="2" applyNumberFormat="1" applyFont="1" applyFill="1" applyBorder="1" applyAlignment="1" applyProtection="1">
      <alignment horizontal="center" vertical="center"/>
      <protection locked="0"/>
    </xf>
    <xf numFmtId="0" fontId="9" fillId="25" borderId="0" xfId="5" applyNumberFormat="1" applyFont="1" applyFill="1" applyBorder="1" applyAlignment="1" applyProtection="1">
      <alignment horizontal="center" vertical="center"/>
      <protection locked="0"/>
    </xf>
    <xf numFmtId="165" fontId="9" fillId="25" borderId="0" xfId="2" applyNumberFormat="1"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center"/>
      <protection locked="0"/>
    </xf>
    <xf numFmtId="0" fontId="6" fillId="25" borderId="0" xfId="2" applyFont="1" applyFill="1" applyBorder="1" applyAlignment="1" applyProtection="1">
      <alignment vertical="center" wrapText="1"/>
      <protection locked="0"/>
    </xf>
    <xf numFmtId="0" fontId="6" fillId="0" borderId="0" xfId="2" applyFont="1" applyFill="1" applyBorder="1" applyAlignment="1" applyProtection="1">
      <alignment horizontal="center" vertical="center" wrapText="1"/>
      <protection locked="0"/>
    </xf>
    <xf numFmtId="0" fontId="6" fillId="18" borderId="0" xfId="2" applyFont="1" applyFill="1" applyBorder="1" applyAlignment="1" applyProtection="1">
      <alignment vertical="center" wrapText="1"/>
      <protection locked="0"/>
    </xf>
    <xf numFmtId="0" fontId="6" fillId="15" borderId="0" xfId="2" applyFont="1" applyFill="1" applyBorder="1" applyAlignment="1" applyProtection="1">
      <alignment vertical="center" wrapText="1"/>
      <protection locked="0"/>
    </xf>
    <xf numFmtId="0" fontId="6" fillId="18" borderId="0" xfId="2" applyFont="1" applyFill="1" applyBorder="1" applyAlignment="1" applyProtection="1">
      <alignment horizontal="center" vertical="center" wrapText="1"/>
      <protection locked="0"/>
    </xf>
    <xf numFmtId="0" fontId="4" fillId="17" borderId="0" xfId="0"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9" fontId="5" fillId="17" borderId="0" xfId="6" applyFont="1" applyFill="1" applyBorder="1" applyAlignment="1" applyProtection="1">
      <alignment vertical="top" wrapText="1"/>
      <protection locked="0"/>
    </xf>
    <xf numFmtId="0" fontId="6" fillId="15" borderId="0" xfId="2" applyFont="1" applyFill="1" applyBorder="1" applyAlignment="1" applyProtection="1">
      <alignment vertical="top" wrapText="1"/>
      <protection locked="0"/>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justify" vertical="top"/>
    </xf>
    <xf numFmtId="0" fontId="6" fillId="26" borderId="0" xfId="0" applyFont="1" applyFill="1" applyBorder="1" applyAlignment="1">
      <alignment horizontal="justify" vertical="top"/>
    </xf>
    <xf numFmtId="0" fontId="4" fillId="27" borderId="0" xfId="0" applyFont="1" applyFill="1" applyBorder="1" applyAlignment="1" applyProtection="1">
      <alignment horizontal="center" vertical="center"/>
      <protection locked="0"/>
    </xf>
    <xf numFmtId="0" fontId="4" fillId="27" borderId="0" xfId="0" applyFont="1" applyFill="1" applyBorder="1" applyAlignment="1" applyProtection="1">
      <alignment horizontal="center" vertical="center" wrapText="1"/>
      <protection locked="0"/>
    </xf>
    <xf numFmtId="0" fontId="4" fillId="28" borderId="0" xfId="0" applyFont="1" applyFill="1" applyBorder="1" applyAlignment="1" applyProtection="1">
      <alignment horizontal="center" vertical="center" wrapText="1"/>
      <protection locked="0"/>
    </xf>
    <xf numFmtId="0" fontId="10" fillId="6" borderId="0" xfId="0" applyFont="1" applyFill="1" applyBorder="1" applyAlignment="1" applyProtection="1">
      <alignment horizontal="center" vertical="center" wrapText="1"/>
      <protection locked="0"/>
    </xf>
    <xf numFmtId="0" fontId="10" fillId="15" borderId="0" xfId="0" applyFont="1" applyFill="1" applyBorder="1" applyAlignment="1">
      <alignment horizontal="justify" vertical="top"/>
    </xf>
    <xf numFmtId="0" fontId="6" fillId="0" borderId="0" xfId="2" applyFont="1" applyFill="1" applyBorder="1" applyAlignment="1" applyProtection="1">
      <alignment horizontal="justify" vertical="center" wrapText="1"/>
      <protection locked="0"/>
    </xf>
    <xf numFmtId="0" fontId="6" fillId="0" borderId="0" xfId="2"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top" wrapText="1"/>
      <protection locked="0"/>
    </xf>
    <xf numFmtId="0" fontId="6" fillId="0" borderId="0" xfId="2" applyFont="1" applyFill="1" applyBorder="1" applyAlignment="1">
      <alignment horizontal="left" vertical="center" wrapText="1"/>
    </xf>
    <xf numFmtId="0" fontId="9" fillId="0" borderId="0" xfId="2" applyFont="1" applyFill="1" applyBorder="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0" fontId="4" fillId="0" borderId="0" xfId="0" applyFont="1" applyFill="1" applyBorder="1" applyAlignment="1">
      <alignment horizontal="left" vertical="center" wrapText="1"/>
    </xf>
    <xf numFmtId="0" fontId="6" fillId="19" borderId="0" xfId="2" applyFont="1" applyFill="1" applyBorder="1" applyAlignment="1" applyProtection="1">
      <alignment vertical="center" wrapText="1"/>
      <protection locked="0"/>
    </xf>
    <xf numFmtId="0" fontId="6" fillId="19" borderId="0" xfId="2" applyFont="1" applyFill="1" applyBorder="1" applyAlignment="1">
      <alignment horizontal="left" vertical="center" wrapText="1"/>
    </xf>
    <xf numFmtId="0" fontId="6" fillId="6" borderId="0" xfId="0" applyFont="1" applyFill="1" applyBorder="1" applyAlignment="1">
      <alignment horizontal="justify" vertical="top"/>
    </xf>
    <xf numFmtId="0" fontId="4" fillId="6" borderId="0" xfId="0" applyFont="1" applyFill="1" applyBorder="1" applyAlignment="1">
      <alignment horizontal="left" vertical="center" wrapText="1"/>
    </xf>
    <xf numFmtId="0" fontId="6" fillId="6" borderId="0" xfId="2" applyFont="1" applyFill="1" applyBorder="1" applyAlignment="1" applyProtection="1">
      <alignment horizontal="left" vertical="center" wrapText="1"/>
      <protection locked="0"/>
    </xf>
    <xf numFmtId="0" fontId="6" fillId="6" borderId="0" xfId="2" applyFont="1" applyFill="1" applyBorder="1" applyAlignment="1" applyProtection="1">
      <alignment horizontal="center" vertical="center"/>
      <protection locked="0"/>
    </xf>
    <xf numFmtId="0" fontId="6" fillId="6" borderId="0" xfId="2" applyFont="1" applyFill="1" applyBorder="1" applyAlignment="1" applyProtection="1">
      <alignment vertical="center" wrapText="1"/>
      <protection locked="0"/>
    </xf>
    <xf numFmtId="0" fontId="6" fillId="6" borderId="0" xfId="2" applyFont="1" applyFill="1" applyBorder="1" applyAlignment="1">
      <alignment horizontal="left" vertical="center" wrapText="1"/>
    </xf>
    <xf numFmtId="0" fontId="6" fillId="6" borderId="0" xfId="2" applyNumberFormat="1" applyFont="1" applyFill="1" applyBorder="1" applyAlignment="1" applyProtection="1">
      <alignment horizontal="center" vertical="center"/>
      <protection locked="0"/>
    </xf>
    <xf numFmtId="0" fontId="6" fillId="6" borderId="0" xfId="0" applyFont="1" applyFill="1" applyBorder="1" applyAlignment="1">
      <alignment vertical="top" wrapText="1"/>
    </xf>
    <xf numFmtId="0" fontId="9" fillId="6" borderId="0" xfId="2" applyFont="1" applyFill="1" applyBorder="1" applyAlignment="1" applyProtection="1">
      <alignment horizontal="left" vertical="center" wrapText="1"/>
      <protection locked="0"/>
    </xf>
    <xf numFmtId="0" fontId="6" fillId="6" borderId="0" xfId="2" applyFont="1" applyFill="1" applyBorder="1" applyAlignment="1">
      <alignment vertical="center" wrapText="1"/>
    </xf>
    <xf numFmtId="0" fontId="4" fillId="6" borderId="0" xfId="0" applyFont="1" applyFill="1" applyBorder="1" applyAlignment="1">
      <alignment horizontal="center" vertical="center" wrapText="1"/>
    </xf>
    <xf numFmtId="0" fontId="6" fillId="6" borderId="0" xfId="2" applyFont="1" applyFill="1" applyBorder="1" applyAlignment="1" applyProtection="1">
      <alignment horizontal="justify" vertical="top" wrapText="1"/>
      <protection locked="0"/>
    </xf>
    <xf numFmtId="14" fontId="4" fillId="6" borderId="0" xfId="0" applyNumberFormat="1" applyFont="1" applyFill="1" applyBorder="1" applyAlignment="1">
      <alignment horizontal="center" vertical="center" wrapText="1"/>
    </xf>
    <xf numFmtId="14" fontId="6" fillId="6" borderId="0" xfId="0" applyNumberFormat="1" applyFont="1" applyFill="1" applyBorder="1" applyAlignment="1">
      <alignment vertical="top" wrapText="1"/>
    </xf>
    <xf numFmtId="14" fontId="6" fillId="6" borderId="0" xfId="5" applyNumberFormat="1" applyFont="1" applyFill="1" applyBorder="1" applyAlignment="1" applyProtection="1">
      <alignment horizontal="center" vertical="center"/>
      <protection locked="0"/>
    </xf>
    <xf numFmtId="9" fontId="4" fillId="6"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justify"/>
    </xf>
    <xf numFmtId="0" fontId="4" fillId="19" borderId="0" xfId="0" applyFont="1" applyFill="1" applyBorder="1" applyAlignment="1">
      <alignment horizontal="center" vertical="center" wrapText="1"/>
    </xf>
    <xf numFmtId="14" fontId="4" fillId="19" borderId="0" xfId="0" applyNumberFormat="1" applyFont="1" applyFill="1" applyBorder="1" applyAlignment="1">
      <alignment horizontal="center" vertical="center" wrapText="1"/>
    </xf>
    <xf numFmtId="0" fontId="10" fillId="19" borderId="0" xfId="0" applyFont="1" applyFill="1" applyBorder="1" applyAlignment="1">
      <alignment horizontal="justify" vertical="top"/>
    </xf>
    <xf numFmtId="0" fontId="6" fillId="19" borderId="0" xfId="2" applyFont="1" applyFill="1" applyBorder="1" applyAlignment="1">
      <alignment horizontal="center" vertical="center" wrapText="1"/>
    </xf>
    <xf numFmtId="0" fontId="4" fillId="10" borderId="0" xfId="0" applyFont="1" applyFill="1" applyBorder="1" applyAlignment="1">
      <alignment horizontal="justify" wrapText="1"/>
    </xf>
    <xf numFmtId="0" fontId="6" fillId="10" borderId="0" xfId="2" applyFont="1" applyFill="1" applyBorder="1" applyAlignment="1">
      <alignment horizontal="left" vertical="center" wrapText="1"/>
    </xf>
    <xf numFmtId="0" fontId="6" fillId="10" borderId="0" xfId="2" applyFont="1" applyFill="1" applyBorder="1" applyAlignment="1" applyProtection="1">
      <alignment vertical="center" wrapText="1"/>
      <protection locked="0"/>
    </xf>
    <xf numFmtId="14" fontId="4" fillId="10" borderId="0" xfId="0" applyNumberFormat="1" applyFont="1" applyFill="1" applyBorder="1" applyAlignment="1">
      <alignment horizontal="center" vertical="center" wrapText="1"/>
    </xf>
    <xf numFmtId="0" fontId="4" fillId="10" borderId="0" xfId="0" applyFont="1" applyFill="1" applyBorder="1" applyAlignment="1">
      <alignment horizontal="justify"/>
    </xf>
    <xf numFmtId="0" fontId="13" fillId="10" borderId="0" xfId="2" applyFont="1" applyFill="1" applyBorder="1" applyAlignment="1">
      <alignment vertical="center" wrapText="1"/>
    </xf>
    <xf numFmtId="0" fontId="4" fillId="29" borderId="0" xfId="0" applyFont="1" applyFill="1" applyBorder="1" applyAlignment="1" applyProtection="1">
      <alignment horizontal="center" vertical="center"/>
      <protection locked="0"/>
    </xf>
    <xf numFmtId="0" fontId="4" fillId="29" borderId="0" xfId="0" applyFont="1" applyFill="1" applyBorder="1" applyAlignment="1" applyProtection="1">
      <alignment horizontal="center" vertical="center" wrapText="1"/>
      <protection locked="0"/>
    </xf>
    <xf numFmtId="9" fontId="4" fillId="29" borderId="0" xfId="1" applyFont="1" applyFill="1" applyBorder="1" applyAlignment="1" applyProtection="1">
      <alignment horizontal="center" vertical="center"/>
      <protection locked="0"/>
    </xf>
    <xf numFmtId="14" fontId="4" fillId="29" borderId="0" xfId="0" applyNumberFormat="1" applyFont="1" applyFill="1" applyBorder="1" applyAlignment="1" applyProtection="1">
      <alignment horizontal="center" vertical="center"/>
      <protection locked="0"/>
    </xf>
    <xf numFmtId="0" fontId="10" fillId="29" borderId="0" xfId="0" applyFont="1" applyFill="1" applyBorder="1" applyAlignment="1" applyProtection="1">
      <alignment horizontal="center" vertical="center" wrapText="1"/>
      <protection locked="0"/>
    </xf>
    <xf numFmtId="2" fontId="4" fillId="29" borderId="0" xfId="0" applyNumberFormat="1" applyFont="1" applyFill="1" applyBorder="1" applyAlignment="1" applyProtection="1">
      <alignment horizontal="center" vertical="center"/>
      <protection locked="0"/>
    </xf>
    <xf numFmtId="9" fontId="4" fillId="29" borderId="0" xfId="0" applyNumberFormat="1" applyFont="1" applyFill="1" applyBorder="1" applyAlignment="1" applyProtection="1">
      <alignment horizontal="center" vertical="center"/>
      <protection locked="0"/>
    </xf>
    <xf numFmtId="0" fontId="8" fillId="29" borderId="0" xfId="0" applyFont="1" applyFill="1" applyBorder="1" applyAlignment="1">
      <alignment wrapText="1"/>
    </xf>
    <xf numFmtId="0" fontId="9" fillId="29" borderId="0" xfId="2" applyFont="1" applyFill="1" applyBorder="1" applyAlignment="1">
      <alignment horizontal="center" vertical="center"/>
    </xf>
    <xf numFmtId="14" fontId="9" fillId="29" borderId="0" xfId="2" applyNumberFormat="1" applyFont="1" applyFill="1" applyBorder="1" applyAlignment="1">
      <alignment vertical="center"/>
    </xf>
    <xf numFmtId="0" fontId="6" fillId="18" borderId="0" xfId="2" applyFont="1" applyFill="1" applyBorder="1" applyAlignment="1" applyProtection="1">
      <alignment horizontal="justify" vertical="center" wrapText="1"/>
      <protection locked="0"/>
    </xf>
    <xf numFmtId="0" fontId="9" fillId="29" borderId="0" xfId="2" applyFont="1" applyFill="1" applyBorder="1" applyAlignment="1">
      <alignment horizontal="left" vertical="center" wrapText="1"/>
    </xf>
    <xf numFmtId="0" fontId="10" fillId="29" borderId="0" xfId="0" applyFont="1" applyFill="1" applyBorder="1" applyAlignment="1">
      <alignment horizontal="center" vertical="center" wrapText="1"/>
    </xf>
    <xf numFmtId="0" fontId="11" fillId="15" borderId="0" xfId="0" applyFont="1" applyFill="1" applyBorder="1" applyAlignment="1">
      <alignment horizontal="justify"/>
    </xf>
    <xf numFmtId="0" fontId="4" fillId="29" borderId="0" xfId="0" applyFont="1" applyFill="1" applyBorder="1" applyAlignment="1">
      <alignment horizontal="center" vertical="center" wrapText="1"/>
    </xf>
    <xf numFmtId="0" fontId="6" fillId="29" borderId="0" xfId="2" applyFont="1" applyFill="1" applyBorder="1" applyAlignment="1">
      <alignment horizontal="left" vertical="center" wrapText="1"/>
    </xf>
    <xf numFmtId="0" fontId="9" fillId="29" borderId="0" xfId="2" applyFont="1" applyFill="1" applyBorder="1" applyAlignment="1">
      <alignment vertical="center" wrapText="1"/>
    </xf>
    <xf numFmtId="14" fontId="4" fillId="29" borderId="0" xfId="0" applyNumberFormat="1" applyFont="1" applyFill="1" applyBorder="1" applyAlignment="1">
      <alignment horizontal="center" vertical="center" wrapText="1"/>
    </xf>
    <xf numFmtId="0" fontId="4" fillId="15" borderId="0" xfId="0" applyFont="1" applyFill="1" applyBorder="1" applyAlignment="1">
      <alignment wrapText="1"/>
    </xf>
    <xf numFmtId="0" fontId="6" fillId="29" borderId="0" xfId="0" applyFont="1" applyFill="1" applyBorder="1" applyAlignment="1">
      <alignment horizontal="justify" vertical="top" wrapText="1"/>
    </xf>
    <xf numFmtId="0" fontId="6" fillId="15" borderId="0" xfId="2" applyFont="1" applyFill="1" applyBorder="1" applyAlignment="1" applyProtection="1">
      <alignment horizontal="justify" vertical="center" wrapText="1"/>
      <protection locked="0"/>
    </xf>
    <xf numFmtId="0" fontId="4" fillId="15" borderId="0" xfId="0" applyFont="1" applyFill="1" applyBorder="1" applyAlignment="1">
      <alignment horizontal="center" vertical="center" wrapText="1"/>
    </xf>
    <xf numFmtId="0" fontId="4" fillId="15" borderId="0" xfId="0" applyFont="1" applyFill="1" applyBorder="1" applyAlignment="1" applyProtection="1">
      <alignment horizontal="center" vertical="center"/>
      <protection locked="0"/>
    </xf>
    <xf numFmtId="9" fontId="4" fillId="15" borderId="0" xfId="1" applyFont="1" applyFill="1" applyBorder="1" applyAlignment="1" applyProtection="1">
      <alignment horizontal="center" vertical="center"/>
      <protection locked="0"/>
    </xf>
    <xf numFmtId="14" fontId="4" fillId="15"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wrapText="1"/>
    </xf>
    <xf numFmtId="0" fontId="4" fillId="6" borderId="0" xfId="0" applyFont="1" applyFill="1" applyBorder="1" applyAlignment="1">
      <alignment horizontal="justify" vertical="center"/>
    </xf>
    <xf numFmtId="2" fontId="4" fillId="15" borderId="0" xfId="0" applyNumberFormat="1" applyFont="1" applyFill="1" applyBorder="1" applyAlignment="1" applyProtection="1">
      <alignment horizontal="center" vertical="center"/>
      <protection locked="0"/>
    </xf>
    <xf numFmtId="9" fontId="4" fillId="15" borderId="0" xfId="0" applyNumberFormat="1"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0" fontId="4" fillId="19" borderId="0" xfId="0" applyFont="1" applyFill="1" applyBorder="1" applyAlignment="1">
      <alignment vertical="top" wrapText="1"/>
    </xf>
    <xf numFmtId="0" fontId="4" fillId="18" borderId="0" xfId="0" applyFont="1" applyFill="1" applyBorder="1" applyAlignment="1">
      <alignment horizontal="center" vertical="center" wrapText="1"/>
    </xf>
    <xf numFmtId="0" fontId="4" fillId="19" borderId="0" xfId="0" applyFont="1" applyFill="1" applyBorder="1" applyAlignment="1">
      <alignment vertical="center" wrapText="1"/>
    </xf>
    <xf numFmtId="0" fontId="4" fillId="4" borderId="0" xfId="0" applyFont="1" applyFill="1" applyBorder="1" applyAlignment="1" applyProtection="1">
      <alignment horizontal="center" vertical="center"/>
      <protection locked="0"/>
    </xf>
    <xf numFmtId="9" fontId="4" fillId="4" borderId="0" xfId="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2" fontId="4" fillId="4" borderId="0" xfId="0" applyNumberFormat="1" applyFont="1" applyFill="1" applyBorder="1" applyAlignment="1" applyProtection="1">
      <alignment horizontal="center" vertical="center"/>
      <protection locked="0"/>
    </xf>
    <xf numFmtId="9" fontId="4" fillId="4" borderId="0" xfId="0" applyNumberFormat="1" applyFont="1" applyFill="1" applyBorder="1" applyAlignment="1" applyProtection="1">
      <alignment horizontal="center" vertical="center"/>
      <protection locked="0"/>
    </xf>
    <xf numFmtId="0" fontId="6" fillId="4" borderId="0" xfId="0" applyFont="1" applyFill="1" applyBorder="1" applyAlignment="1">
      <alignment horizontal="justify" vertical="top"/>
    </xf>
    <xf numFmtId="0" fontId="6" fillId="4" borderId="0" xfId="2" applyFont="1" applyFill="1" applyBorder="1" applyAlignment="1" applyProtection="1">
      <alignment horizontal="justify" vertical="top" wrapText="1"/>
      <protection locked="0"/>
    </xf>
    <xf numFmtId="166" fontId="6" fillId="4" borderId="0" xfId="5" applyNumberFormat="1" applyFont="1" applyFill="1" applyBorder="1" applyAlignment="1" applyProtection="1">
      <alignment horizontal="center" vertical="center" wrapText="1"/>
      <protection locked="0"/>
    </xf>
    <xf numFmtId="165" fontId="10" fillId="4" borderId="0" xfId="2" applyNumberFormat="1" applyFont="1" applyFill="1" applyBorder="1" applyAlignment="1" applyProtection="1">
      <alignment horizontal="center" vertical="center"/>
      <protection locked="0"/>
    </xf>
    <xf numFmtId="165" fontId="6" fillId="4" borderId="0" xfId="2" applyNumberFormat="1" applyFont="1" applyFill="1" applyBorder="1" applyAlignment="1" applyProtection="1">
      <alignment horizontal="center" vertical="center"/>
      <protection locked="0"/>
    </xf>
    <xf numFmtId="9" fontId="4" fillId="28" borderId="0" xfId="1" applyFont="1" applyFill="1" applyBorder="1" applyAlignment="1" applyProtection="1">
      <alignment horizontal="center" vertical="center"/>
      <protection locked="0"/>
    </xf>
    <xf numFmtId="14" fontId="4" fillId="28" borderId="0" xfId="0" applyNumberFormat="1" applyFont="1" applyFill="1" applyBorder="1" applyAlignment="1" applyProtection="1">
      <alignment horizontal="center" vertical="center"/>
      <protection locked="0"/>
    </xf>
    <xf numFmtId="9" fontId="4" fillId="27" borderId="0" xfId="1" applyFont="1" applyFill="1" applyBorder="1" applyAlignment="1" applyProtection="1">
      <alignment horizontal="center" vertical="center"/>
      <protection locked="0"/>
    </xf>
    <xf numFmtId="14" fontId="4" fillId="27" borderId="0" xfId="0" applyNumberFormat="1" applyFont="1" applyFill="1" applyBorder="1" applyAlignment="1" applyProtection="1">
      <alignment horizontal="center" vertical="center"/>
      <protection locked="0"/>
    </xf>
    <xf numFmtId="2" fontId="4" fillId="27" borderId="0" xfId="0" applyNumberFormat="1" applyFont="1" applyFill="1" applyBorder="1" applyAlignment="1" applyProtection="1">
      <alignment horizontal="center" vertical="center"/>
      <protection locked="0"/>
    </xf>
    <xf numFmtId="9" fontId="4" fillId="27" borderId="0" xfId="0" applyNumberFormat="1" applyFont="1" applyFill="1" applyBorder="1" applyAlignment="1" applyProtection="1">
      <alignment horizontal="center" vertical="center"/>
      <protection locked="0"/>
    </xf>
    <xf numFmtId="0" fontId="6" fillId="27" borderId="0" xfId="0" applyFont="1" applyFill="1" applyBorder="1" applyAlignment="1">
      <alignment vertical="top" wrapText="1"/>
    </xf>
    <xf numFmtId="166" fontId="10" fillId="27" borderId="0" xfId="5" applyNumberFormat="1" applyFont="1" applyFill="1" applyBorder="1" applyAlignment="1" applyProtection="1">
      <alignment horizontal="center" vertical="center" wrapText="1"/>
      <protection locked="0"/>
    </xf>
    <xf numFmtId="0" fontId="6" fillId="27" borderId="0" xfId="0" applyFont="1" applyFill="1" applyBorder="1" applyAlignment="1">
      <alignment horizontal="justify" vertical="top"/>
    </xf>
    <xf numFmtId="0" fontId="6" fillId="27" borderId="0" xfId="2" applyFont="1" applyFill="1" applyBorder="1" applyAlignment="1" applyProtection="1">
      <alignment horizontal="justify" vertical="top" wrapText="1"/>
      <protection locked="0"/>
    </xf>
    <xf numFmtId="166" fontId="6" fillId="27" borderId="0" xfId="5" applyNumberFormat="1" applyFont="1" applyFill="1" applyBorder="1" applyAlignment="1" applyProtection="1">
      <alignment horizontal="center" vertical="center" wrapText="1"/>
      <protection locked="0"/>
    </xf>
    <xf numFmtId="14" fontId="4" fillId="27" borderId="0" xfId="0" applyNumberFormat="1" applyFont="1" applyFill="1" applyBorder="1" applyAlignment="1">
      <alignment horizontal="center" vertical="center"/>
    </xf>
    <xf numFmtId="0" fontId="4" fillId="28" borderId="0" xfId="0" applyFont="1" applyFill="1" applyBorder="1" applyAlignment="1">
      <alignment horizontal="left" vertical="top" wrapText="1"/>
    </xf>
    <xf numFmtId="0" fontId="4" fillId="28" borderId="0" xfId="0" applyFont="1" applyFill="1" applyBorder="1" applyAlignment="1">
      <alignment vertical="top" wrapText="1"/>
    </xf>
    <xf numFmtId="0" fontId="4" fillId="28" borderId="0" xfId="0" applyFont="1" applyFill="1" applyBorder="1" applyAlignment="1">
      <alignment horizontal="center" vertical="center" wrapText="1"/>
    </xf>
    <xf numFmtId="14" fontId="4" fillId="28" borderId="0" xfId="0" applyNumberFormat="1" applyFont="1" applyFill="1" applyBorder="1" applyAlignment="1">
      <alignment vertical="center" wrapText="1"/>
    </xf>
    <xf numFmtId="14" fontId="4" fillId="28" borderId="0" xfId="0" applyNumberFormat="1" applyFont="1" applyFill="1" applyBorder="1" applyAlignment="1">
      <alignment vertical="center"/>
    </xf>
    <xf numFmtId="0" fontId="9" fillId="28" borderId="0" xfId="0" applyFont="1" applyFill="1" applyBorder="1" applyAlignment="1">
      <alignment horizontal="left" vertical="top" wrapText="1"/>
    </xf>
    <xf numFmtId="0" fontId="9" fillId="28" borderId="0" xfId="0" applyFont="1" applyFill="1" applyBorder="1" applyAlignment="1">
      <alignment vertical="top" wrapText="1"/>
    </xf>
    <xf numFmtId="0" fontId="6" fillId="28" borderId="0" xfId="0" applyFont="1" applyFill="1" applyBorder="1" applyAlignment="1">
      <alignment horizontal="left" vertical="top" wrapText="1"/>
    </xf>
    <xf numFmtId="0" fontId="8" fillId="28" borderId="0" xfId="0" applyFont="1" applyFill="1" applyBorder="1" applyAlignment="1">
      <alignment horizontal="justify" vertical="top" wrapText="1"/>
    </xf>
    <xf numFmtId="0" fontId="4" fillId="28" borderId="0" xfId="0" applyFont="1" applyFill="1" applyBorder="1" applyAlignment="1">
      <alignment horizontal="center" vertical="center"/>
    </xf>
    <xf numFmtId="0" fontId="4" fillId="28" borderId="0" xfId="0" applyFont="1" applyFill="1" applyBorder="1" applyAlignment="1">
      <alignment vertical="center"/>
    </xf>
    <xf numFmtId="0" fontId="4" fillId="28" borderId="0" xfId="0" applyFont="1" applyFill="1" applyBorder="1" applyAlignment="1">
      <alignment vertical="center" wrapText="1"/>
    </xf>
    <xf numFmtId="0" fontId="4" fillId="28" borderId="0" xfId="0" applyFont="1" applyFill="1" applyBorder="1" applyAlignment="1">
      <alignment horizontal="justify" vertical="top" wrapText="1"/>
    </xf>
    <xf numFmtId="0" fontId="6" fillId="28" borderId="0" xfId="0" applyFont="1" applyFill="1" applyBorder="1" applyAlignment="1">
      <alignment horizontal="justify" vertical="top" wrapText="1"/>
    </xf>
    <xf numFmtId="0" fontId="4" fillId="28" borderId="0" xfId="0" applyFont="1" applyFill="1" applyBorder="1" applyAlignment="1">
      <alignment horizontal="left" wrapText="1"/>
    </xf>
    <xf numFmtId="14" fontId="4" fillId="28" borderId="0" xfId="0" applyNumberFormat="1" applyFont="1" applyFill="1" applyBorder="1" applyAlignment="1">
      <alignment horizontal="left" vertical="center"/>
    </xf>
    <xf numFmtId="2" fontId="4" fillId="28" borderId="0" xfId="0" applyNumberFormat="1" applyFont="1" applyFill="1" applyBorder="1" applyAlignment="1" applyProtection="1">
      <alignment horizontal="center" vertical="center"/>
      <protection locked="0"/>
    </xf>
    <xf numFmtId="9" fontId="4" fillId="28" borderId="0" xfId="0" applyNumberFormat="1"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protection locked="0"/>
    </xf>
    <xf numFmtId="9" fontId="4" fillId="31" borderId="0" xfId="1" applyFont="1" applyFill="1" applyBorder="1" applyAlignment="1" applyProtection="1">
      <alignment horizontal="center" vertical="center"/>
      <protection locked="0"/>
    </xf>
    <xf numFmtId="14" fontId="4" fillId="31" borderId="0" xfId="0" applyNumberFormat="1" applyFont="1" applyFill="1" applyBorder="1" applyAlignment="1" applyProtection="1">
      <alignment horizontal="center" vertical="center"/>
      <protection locked="0"/>
    </xf>
    <xf numFmtId="9" fontId="4" fillId="3" borderId="0" xfId="1" applyFont="1" applyFill="1" applyBorder="1" applyAlignment="1" applyProtection="1">
      <alignment horizontal="center" vertical="center"/>
      <protection locked="0"/>
    </xf>
    <xf numFmtId="14" fontId="4" fillId="3" borderId="0" xfId="0" applyNumberFormat="1" applyFont="1" applyFill="1" applyBorder="1" applyAlignment="1" applyProtection="1">
      <alignment horizontal="center" vertical="center"/>
      <protection locked="0"/>
    </xf>
    <xf numFmtId="0" fontId="6" fillId="31" borderId="0" xfId="0" applyFont="1" applyFill="1" applyBorder="1" applyAlignment="1">
      <alignment vertical="top" wrapText="1"/>
    </xf>
    <xf numFmtId="0" fontId="6" fillId="31" borderId="0" xfId="2" applyFont="1" applyFill="1" applyBorder="1" applyAlignment="1" applyProtection="1">
      <alignment vertical="top" wrapText="1"/>
      <protection locked="0"/>
    </xf>
    <xf numFmtId="0" fontId="6" fillId="12" borderId="0" xfId="0" applyFont="1" applyFill="1" applyBorder="1" applyAlignment="1">
      <alignment horizontal="justify" vertical="top" wrapText="1"/>
    </xf>
    <xf numFmtId="0" fontId="6" fillId="12" borderId="0" xfId="2" applyFont="1" applyFill="1" applyBorder="1" applyAlignment="1" applyProtection="1">
      <alignment vertical="top" wrapText="1"/>
      <protection locked="0"/>
    </xf>
    <xf numFmtId="0" fontId="6" fillId="15" borderId="0" xfId="0" applyFont="1" applyFill="1" applyBorder="1" applyAlignment="1">
      <alignment horizontal="left" vertical="top" wrapText="1"/>
    </xf>
    <xf numFmtId="0" fontId="6" fillId="3" borderId="0" xfId="0" applyFont="1" applyFill="1" applyBorder="1" applyAlignment="1">
      <alignment horizontal="justify" vertical="top" wrapText="1"/>
    </xf>
    <xf numFmtId="0" fontId="6" fillId="15" borderId="0" xfId="0" applyFont="1" applyFill="1" applyBorder="1" applyAlignment="1">
      <alignment horizontal="justify" vertical="top" wrapText="1"/>
    </xf>
    <xf numFmtId="2" fontId="4" fillId="31" borderId="0" xfId="0" applyNumberFormat="1" applyFont="1" applyFill="1" applyBorder="1" applyAlignment="1" applyProtection="1">
      <alignment horizontal="center" vertical="center"/>
      <protection locked="0"/>
    </xf>
    <xf numFmtId="9" fontId="4" fillId="31" borderId="0" xfId="0" applyNumberFormat="1" applyFont="1" applyFill="1" applyBorder="1" applyAlignment="1" applyProtection="1">
      <alignment horizontal="center" vertical="center"/>
      <protection locked="0"/>
    </xf>
    <xf numFmtId="2" fontId="4" fillId="12" borderId="0" xfId="0" applyNumberFormat="1" applyFont="1" applyFill="1" applyBorder="1" applyAlignment="1" applyProtection="1">
      <alignment horizontal="center" vertical="center"/>
      <protection locked="0"/>
    </xf>
    <xf numFmtId="9" fontId="4" fillId="12"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horizontal="center" vertical="center"/>
      <protection locked="0"/>
    </xf>
    <xf numFmtId="9" fontId="4" fillId="3" borderId="0" xfId="0" applyNumberFormat="1" applyFont="1" applyFill="1" applyBorder="1" applyAlignment="1" applyProtection="1">
      <alignment horizontal="center" vertical="center"/>
      <protection locked="0"/>
    </xf>
    <xf numFmtId="2" fontId="4" fillId="23" borderId="0" xfId="0" applyNumberFormat="1" applyFont="1" applyFill="1" applyBorder="1" applyAlignment="1" applyProtection="1">
      <alignment horizontal="center" vertical="center"/>
      <protection locked="0"/>
    </xf>
    <xf numFmtId="9" fontId="4" fillId="23" borderId="0" xfId="0" applyNumberFormat="1" applyFont="1" applyFill="1" applyBorder="1" applyAlignment="1" applyProtection="1">
      <alignment horizontal="center" vertical="center"/>
      <protection locked="0"/>
    </xf>
    <xf numFmtId="0" fontId="4" fillId="23" borderId="0" xfId="0" applyFont="1" applyFill="1" applyBorder="1" applyAlignment="1">
      <alignment horizontal="justify" vertical="top"/>
    </xf>
    <xf numFmtId="0" fontId="4" fillId="23" borderId="0" xfId="0" applyFont="1" applyFill="1" applyBorder="1" applyAlignment="1">
      <alignment horizontal="center" vertical="top" wrapText="1"/>
    </xf>
    <xf numFmtId="14" fontId="4" fillId="23" borderId="0" xfId="0" applyNumberFormat="1" applyFont="1" applyFill="1" applyBorder="1" applyAlignment="1">
      <alignment horizontal="center" vertical="center"/>
    </xf>
    <xf numFmtId="0" fontId="6" fillId="30" borderId="0" xfId="0" applyFont="1" applyFill="1" applyBorder="1" applyAlignment="1">
      <alignment horizontal="justify" vertical="top"/>
    </xf>
    <xf numFmtId="0" fontId="6" fillId="30" borderId="0" xfId="0" applyFont="1" applyFill="1" applyBorder="1" applyAlignment="1">
      <alignment horizontal="justify" vertical="top" wrapText="1"/>
    </xf>
    <xf numFmtId="0" fontId="11"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7" applyFont="1" applyFill="1" applyBorder="1" applyAlignment="1">
      <alignment horizontal="center" vertical="top" wrapText="1"/>
    </xf>
    <xf numFmtId="0" fontId="4" fillId="19" borderId="0" xfId="7" applyFont="1" applyFill="1" applyBorder="1" applyAlignment="1">
      <alignment horizontal="center" vertical="center" wrapText="1"/>
    </xf>
    <xf numFmtId="0" fontId="4" fillId="25" borderId="0" xfId="0" applyFont="1" applyFill="1" applyBorder="1" applyAlignment="1">
      <alignment horizontal="justify" vertical="top" wrapText="1"/>
    </xf>
    <xf numFmtId="0" fontId="4" fillId="25" borderId="0" xfId="0" applyFont="1" applyFill="1" applyBorder="1" applyAlignment="1">
      <alignment vertical="top" wrapText="1"/>
    </xf>
    <xf numFmtId="167" fontId="4" fillId="19" borderId="0" xfId="0" applyNumberFormat="1" applyFont="1" applyFill="1" applyBorder="1" applyAlignment="1">
      <alignment horizontal="center" vertical="center" wrapText="1"/>
    </xf>
    <xf numFmtId="14" fontId="4" fillId="19" borderId="0" xfId="7" applyNumberFormat="1" applyFont="1" applyFill="1" applyBorder="1" applyAlignment="1">
      <alignment horizontal="center" vertical="center" wrapText="1"/>
    </xf>
    <xf numFmtId="2" fontId="4" fillId="24" borderId="0" xfId="0" applyNumberFormat="1" applyFont="1" applyFill="1" applyBorder="1" applyAlignment="1" applyProtection="1">
      <alignment horizontal="center" vertical="center"/>
      <protection locked="0"/>
    </xf>
    <xf numFmtId="9" fontId="4" fillId="24" borderId="0" xfId="0"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center"/>
    </xf>
    <xf numFmtId="0" fontId="4" fillId="26" borderId="0" xfId="0" applyFont="1" applyFill="1" applyBorder="1" applyAlignment="1">
      <alignment horizontal="justify" vertical="top" wrapText="1"/>
    </xf>
    <xf numFmtId="0" fontId="9" fillId="26" borderId="0" xfId="0" applyFont="1" applyFill="1" applyBorder="1" applyAlignment="1">
      <alignment horizontal="justify" vertical="top" wrapText="1"/>
    </xf>
    <xf numFmtId="0" fontId="6" fillId="26" borderId="0" xfId="0" applyFont="1" applyFill="1" applyBorder="1" applyAlignment="1">
      <alignment horizontal="justify" vertical="top" wrapText="1"/>
    </xf>
    <xf numFmtId="0" fontId="4" fillId="15" borderId="0" xfId="0" applyFont="1" applyFill="1" applyBorder="1" applyAlignment="1">
      <alignment horizontal="left" vertical="top" wrapText="1"/>
    </xf>
    <xf numFmtId="0" fontId="4" fillId="18" borderId="0" xfId="0" applyFont="1" applyFill="1" applyBorder="1" applyAlignment="1">
      <alignment vertical="top" wrapText="1"/>
    </xf>
    <xf numFmtId="0" fontId="4" fillId="15" borderId="0" xfId="0" applyFont="1" applyFill="1" applyBorder="1" applyAlignment="1">
      <alignment vertical="top" wrapText="1"/>
    </xf>
    <xf numFmtId="0" fontId="9" fillId="18" borderId="0" xfId="0" applyFont="1" applyFill="1" applyBorder="1" applyAlignment="1">
      <alignment vertical="top" wrapText="1"/>
    </xf>
    <xf numFmtId="0" fontId="4" fillId="18" borderId="0" xfId="0" applyFont="1" applyFill="1" applyBorder="1" applyAlignment="1">
      <alignment horizontal="left" vertical="top" wrapText="1"/>
    </xf>
    <xf numFmtId="0" fontId="9" fillId="18" borderId="0" xfId="0" applyFont="1" applyFill="1" applyBorder="1" applyAlignment="1">
      <alignment horizontal="left" vertical="top" wrapText="1"/>
    </xf>
    <xf numFmtId="0" fontId="6" fillId="18" borderId="0" xfId="0" applyFont="1" applyFill="1" applyBorder="1" applyAlignment="1">
      <alignment horizontal="left" vertical="top" wrapText="1"/>
    </xf>
    <xf numFmtId="0" fontId="8" fillId="14" borderId="0" xfId="0" applyFont="1" applyFill="1" applyBorder="1" applyAlignment="1">
      <alignment horizontal="center" vertical="center"/>
    </xf>
    <xf numFmtId="0" fontId="4" fillId="0" borderId="0" xfId="0" applyFont="1" applyFill="1" applyBorder="1" applyAlignment="1">
      <alignment horizontal="left" vertical="top" wrapText="1"/>
    </xf>
    <xf numFmtId="2"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top" wrapText="1"/>
    </xf>
    <xf numFmtId="0" fontId="4" fillId="0" borderId="0" xfId="0" applyFont="1" applyFill="1" applyBorder="1" applyAlignment="1">
      <alignment horizontal="justify" vertical="top"/>
    </xf>
    <xf numFmtId="14" fontId="4" fillId="0" borderId="0" xfId="0" applyNumberFormat="1" applyFont="1" applyFill="1" applyBorder="1" applyAlignment="1">
      <alignment vertical="center"/>
    </xf>
    <xf numFmtId="0" fontId="11" fillId="0" borderId="0" xfId="0" applyFont="1" applyFill="1" applyBorder="1" applyAlignment="1">
      <alignment horizontal="justify" vertical="top"/>
    </xf>
    <xf numFmtId="0" fontId="10" fillId="0" borderId="0" xfId="0" applyFont="1" applyFill="1" applyBorder="1" applyAlignment="1">
      <alignment horizontal="justify" vertical="top"/>
    </xf>
    <xf numFmtId="0" fontId="11" fillId="0" borderId="0" xfId="2" applyFont="1" applyFill="1" applyBorder="1" applyAlignment="1" applyProtection="1">
      <alignment horizontal="justify" vertical="top" wrapText="1"/>
      <protection locked="0"/>
    </xf>
    <xf numFmtId="0" fontId="4" fillId="0" borderId="0" xfId="0" applyFont="1" applyFill="1" applyBorder="1"/>
    <xf numFmtId="0" fontId="9" fillId="0" borderId="0" xfId="0" applyFont="1" applyFill="1" applyBorder="1" applyAlignment="1">
      <alignment horizontal="justify" vertical="top"/>
    </xf>
    <xf numFmtId="0" fontId="5" fillId="0" borderId="0" xfId="2" applyFont="1" applyFill="1" applyBorder="1" applyAlignment="1" applyProtection="1">
      <alignment horizontal="justify" vertical="top" wrapText="1"/>
      <protection locked="0"/>
    </xf>
    <xf numFmtId="0" fontId="10" fillId="0" borderId="0" xfId="2" applyFont="1" applyFill="1" applyBorder="1" applyAlignment="1" applyProtection="1">
      <alignment horizontal="justify" vertical="top" wrapText="1"/>
      <protection locked="0"/>
    </xf>
    <xf numFmtId="0" fontId="6" fillId="0" borderId="0" xfId="0" applyFont="1" applyFill="1" applyBorder="1" applyAlignment="1">
      <alignment horizontal="justify" vertical="top" wrapText="1"/>
    </xf>
    <xf numFmtId="0" fontId="9" fillId="0" borderId="0" xfId="2" applyFont="1" applyFill="1" applyBorder="1" applyAlignment="1" applyProtection="1">
      <alignment vertical="center" wrapText="1"/>
      <protection locked="0"/>
    </xf>
    <xf numFmtId="14" fontId="6" fillId="0" borderId="0" xfId="0" applyNumberFormat="1" applyFont="1" applyFill="1" applyBorder="1" applyAlignment="1">
      <alignment vertical="top" wrapText="1"/>
    </xf>
    <xf numFmtId="0" fontId="6" fillId="0" borderId="0" xfId="0" applyFont="1" applyFill="1" applyBorder="1" applyAlignment="1">
      <alignment horizontal="left" vertical="top" wrapText="1"/>
    </xf>
    <xf numFmtId="0" fontId="9" fillId="0" borderId="0" xfId="2" applyFont="1" applyFill="1" applyBorder="1" applyAlignment="1">
      <alignment vertical="center" wrapText="1"/>
    </xf>
    <xf numFmtId="14" fontId="9" fillId="0" borderId="0" xfId="2" applyNumberFormat="1" applyFont="1" applyFill="1" applyBorder="1" applyAlignment="1">
      <alignment vertical="center" wrapText="1"/>
    </xf>
    <xf numFmtId="14" fontId="9" fillId="0" borderId="0" xfId="2" applyNumberFormat="1" applyFont="1" applyFill="1" applyBorder="1" applyAlignment="1">
      <alignment vertical="center"/>
    </xf>
    <xf numFmtId="14" fontId="4" fillId="0" borderId="0" xfId="0" applyNumberFormat="1" applyFont="1" applyFill="1" applyBorder="1" applyAlignment="1">
      <alignment horizontal="justify" vertical="center"/>
    </xf>
    <xf numFmtId="0" fontId="10" fillId="0" borderId="0" xfId="0" applyFont="1" applyFill="1" applyBorder="1" applyAlignment="1">
      <alignment vertical="top" wrapText="1"/>
    </xf>
    <xf numFmtId="0" fontId="4" fillId="0" borderId="0" xfId="0" applyFont="1" applyFill="1" applyBorder="1" applyAlignment="1">
      <alignment horizontal="justify" vertical="top" wrapText="1"/>
    </xf>
    <xf numFmtId="0" fontId="4" fillId="0" borderId="0" xfId="0" applyFont="1" applyFill="1" applyBorder="1" applyAlignment="1">
      <alignment horizontal="justify"/>
    </xf>
    <xf numFmtId="0" fontId="10" fillId="0" borderId="0" xfId="0" applyFont="1" applyFill="1" applyBorder="1" applyAlignment="1">
      <alignment horizontal="justify"/>
    </xf>
    <xf numFmtId="0" fontId="4" fillId="0" borderId="0" xfId="0" applyFont="1" applyFill="1" applyBorder="1" applyAlignment="1">
      <alignment horizontal="justify" vertical="center"/>
    </xf>
    <xf numFmtId="0" fontId="9" fillId="0" borderId="0" xfId="2" applyFont="1" applyFill="1" applyBorder="1" applyAlignment="1" applyProtection="1">
      <alignment horizontal="left" vertical="top" wrapText="1"/>
      <protection locked="0"/>
    </xf>
    <xf numFmtId="0" fontId="6" fillId="0" borderId="0" xfId="0" applyFont="1" applyFill="1" applyBorder="1" applyAlignment="1">
      <alignment horizontal="justify" vertical="center"/>
    </xf>
    <xf numFmtId="0" fontId="6" fillId="0" borderId="0" xfId="2" applyFont="1" applyFill="1" applyBorder="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xf>
    <xf numFmtId="0" fontId="6" fillId="0" borderId="0" xfId="2" applyFont="1" applyFill="1" applyBorder="1" applyAlignment="1">
      <alignment horizontal="center" vertical="center" wrapText="1"/>
    </xf>
    <xf numFmtId="0" fontId="4" fillId="0" borderId="0" xfId="0" applyFont="1" applyFill="1" applyBorder="1" applyAlignment="1">
      <alignment horizontal="justify" wrapText="1"/>
    </xf>
    <xf numFmtId="0" fontId="13" fillId="0" borderId="0" xfId="2" applyFont="1" applyFill="1" applyBorder="1" applyAlignment="1">
      <alignment vertical="center" wrapText="1"/>
    </xf>
    <xf numFmtId="0" fontId="8" fillId="0" borderId="0" xfId="0" applyFont="1" applyFill="1" applyBorder="1" applyAlignment="1">
      <alignment wrapText="1"/>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wrapText="1"/>
    </xf>
    <xf numFmtId="0" fontId="11" fillId="0" borderId="0" xfId="0" applyFont="1" applyFill="1" applyBorder="1" applyAlignment="1">
      <alignment horizontal="justify"/>
    </xf>
    <xf numFmtId="0" fontId="4" fillId="0" borderId="0" xfId="0" applyFont="1" applyFill="1" applyBorder="1" applyAlignment="1">
      <alignment wrapText="1"/>
    </xf>
    <xf numFmtId="165" fontId="10" fillId="0" borderId="0" xfId="2" applyNumberFormat="1" applyFont="1" applyFill="1" applyBorder="1" applyAlignment="1" applyProtection="1">
      <alignment horizontal="center" vertical="center"/>
      <protection locked="0"/>
    </xf>
    <xf numFmtId="14" fontId="4" fillId="0" borderId="0" xfId="0" applyNumberFormat="1"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8" fillId="0" borderId="0" xfId="0" applyFont="1" applyFill="1" applyBorder="1" applyAlignment="1">
      <alignment horizontal="justify"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wrapText="1"/>
    </xf>
    <xf numFmtId="14" fontId="4" fillId="0" borderId="0" xfId="0" applyNumberFormat="1" applyFont="1" applyFill="1" applyBorder="1" applyAlignment="1">
      <alignment horizontal="left" vertical="center"/>
    </xf>
    <xf numFmtId="0" fontId="11" fillId="0" borderId="0"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167" fontId="4" fillId="0" borderId="0" xfId="0" applyNumberFormat="1" applyFont="1" applyFill="1" applyBorder="1" applyAlignment="1">
      <alignment horizontal="center" vertical="center" wrapText="1"/>
    </xf>
    <xf numFmtId="0" fontId="4" fillId="0" borderId="0" xfId="7" applyFont="1" applyFill="1" applyBorder="1" applyAlignment="1">
      <alignment horizontal="center" vertical="top" wrapText="1"/>
    </xf>
    <xf numFmtId="0" fontId="4" fillId="0" borderId="0" xfId="7" applyFont="1" applyFill="1" applyBorder="1" applyAlignment="1">
      <alignment horizontal="center" vertical="center" wrapText="1"/>
    </xf>
    <xf numFmtId="14" fontId="4" fillId="0" borderId="0" xfId="7"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justify" vertical="top" wrapText="1"/>
    </xf>
    <xf numFmtId="0" fontId="4" fillId="17" borderId="0" xfId="0" applyFont="1" applyFill="1" applyBorder="1" applyAlignment="1">
      <alignment horizontal="left" vertical="top" wrapText="1"/>
    </xf>
    <xf numFmtId="0" fontId="4" fillId="0" borderId="0" xfId="0" applyFont="1" applyBorder="1" applyAlignment="1">
      <alignment vertical="top" wrapText="1"/>
    </xf>
    <xf numFmtId="0" fontId="4" fillId="18" borderId="0" xfId="0" applyFont="1" applyFill="1" applyBorder="1" applyAlignment="1">
      <alignment wrapText="1"/>
    </xf>
    <xf numFmtId="0" fontId="4" fillId="18" borderId="0" xfId="0" applyFont="1" applyFill="1" applyBorder="1"/>
    <xf numFmtId="0" fontId="7" fillId="15" borderId="0" xfId="0" applyFont="1" applyFill="1" applyBorder="1" applyAlignment="1">
      <alignment horizontal="justify" vertical="center"/>
    </xf>
    <xf numFmtId="0" fontId="4" fillId="6" borderId="0" xfId="0" applyFont="1" applyFill="1" applyBorder="1" applyAlignment="1">
      <alignment horizontal="center" vertical="center"/>
    </xf>
    <xf numFmtId="0" fontId="9" fillId="17" borderId="0" xfId="2" applyFont="1" applyFill="1" applyBorder="1" applyAlignment="1" applyProtection="1">
      <alignment horizontal="justify" vertical="top" wrapText="1"/>
      <protection locked="0"/>
    </xf>
    <xf numFmtId="0" fontId="4" fillId="26" borderId="0" xfId="0" applyFont="1" applyFill="1" applyBorder="1" applyAlignment="1">
      <alignment horizontal="center" vertical="center" wrapText="1"/>
    </xf>
    <xf numFmtId="0" fontId="4" fillId="26" borderId="0"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23" borderId="0" xfId="0" applyFont="1" applyFill="1" applyBorder="1" applyAlignment="1">
      <alignment vertical="top" wrapText="1"/>
    </xf>
    <xf numFmtId="0" fontId="4" fillId="19"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6" fillId="18" borderId="0" xfId="2" applyFont="1" applyFill="1" applyBorder="1" applyAlignment="1" applyProtection="1">
      <alignment vertical="top" wrapText="1"/>
      <protection locked="0"/>
    </xf>
    <xf numFmtId="0" fontId="13" fillId="17" borderId="0" xfId="2" applyFont="1" applyFill="1" applyBorder="1" applyAlignment="1">
      <alignment vertical="center" wrapText="1"/>
    </xf>
    <xf numFmtId="0" fontId="12" fillId="17" borderId="0" xfId="2" applyFont="1" applyFill="1" applyBorder="1" applyAlignment="1">
      <alignment vertical="center" wrapText="1"/>
    </xf>
    <xf numFmtId="0" fontId="9" fillId="17" borderId="0" xfId="2" applyFont="1" applyFill="1" applyBorder="1" applyAlignment="1">
      <alignment vertical="center"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4"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14" fontId="10" fillId="6" borderId="0" xfId="0" applyNumberFormat="1" applyFont="1" applyFill="1" applyBorder="1" applyAlignment="1">
      <alignment horizontal="center" vertical="center"/>
    </xf>
    <xf numFmtId="14" fontId="6" fillId="22" borderId="0" xfId="0" applyNumberFormat="1" applyFont="1" applyFill="1" applyBorder="1" applyAlignment="1">
      <alignment vertical="center" wrapText="1"/>
    </xf>
    <xf numFmtId="0" fontId="9" fillId="0" borderId="0" xfId="0" applyFont="1" applyFill="1" applyBorder="1" applyAlignment="1" applyProtection="1">
      <alignment horizontal="center" vertical="center"/>
      <protection locked="0"/>
    </xf>
    <xf numFmtId="9" fontId="4" fillId="19" borderId="0" xfId="0" applyNumberFormat="1" applyFont="1" applyFill="1" applyBorder="1" applyAlignment="1">
      <alignment horizontal="center" vertical="center"/>
    </xf>
    <xf numFmtId="0" fontId="4" fillId="17" borderId="0" xfId="0" applyFont="1" applyFill="1" applyBorder="1" applyAlignment="1" applyProtection="1">
      <alignment horizontal="center" vertical="center" wrapText="1"/>
      <protection locked="0"/>
    </xf>
    <xf numFmtId="0" fontId="4" fillId="32" borderId="0" xfId="0" applyFont="1" applyFill="1" applyBorder="1" applyAlignment="1" applyProtection="1">
      <alignment horizontal="center" vertical="center" wrapText="1"/>
      <protection locked="0"/>
    </xf>
    <xf numFmtId="0" fontId="4" fillId="15" borderId="0" xfId="0" applyFont="1" applyFill="1" applyBorder="1" applyAlignment="1" applyProtection="1">
      <alignment horizontal="center" vertical="center" wrapText="1"/>
      <protection locked="0"/>
    </xf>
    <xf numFmtId="0" fontId="9" fillId="6" borderId="0" xfId="8" applyFont="1" applyFill="1" applyBorder="1" applyAlignment="1" applyProtection="1">
      <alignment horizontal="center" vertical="center" wrapText="1"/>
    </xf>
    <xf numFmtId="0" fontId="9" fillId="21" borderId="0" xfId="8" applyFont="1" applyFill="1" applyBorder="1" applyAlignment="1" applyProtection="1">
      <alignment horizontal="center" vertical="center" wrapText="1"/>
    </xf>
    <xf numFmtId="0" fontId="4" fillId="22" borderId="0" xfId="0" applyFont="1" applyFill="1" applyBorder="1" applyAlignment="1">
      <alignment horizontal="center" vertical="center" wrapText="1"/>
    </xf>
    <xf numFmtId="0" fontId="9" fillId="11" borderId="0" xfId="8" applyFont="1" applyFill="1" applyBorder="1" applyAlignment="1" applyProtection="1">
      <alignment horizontal="center" vertical="center" wrapText="1"/>
    </xf>
    <xf numFmtId="0" fontId="9" fillId="10" borderId="0" xfId="8"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0" fontId="9" fillId="28" borderId="0" xfId="8" applyFont="1" applyFill="1" applyBorder="1" applyAlignment="1" applyProtection="1">
      <alignment horizontal="center" vertical="center" wrapText="1"/>
    </xf>
    <xf numFmtId="0" fontId="4" fillId="31" borderId="0"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9" fillId="19" borderId="0" xfId="8" applyFont="1" applyFill="1" applyBorder="1" applyAlignment="1" applyProtection="1">
      <alignment horizontal="center" vertical="center" wrapText="1"/>
    </xf>
    <xf numFmtId="0" fontId="4" fillId="25" borderId="0" xfId="0" applyFont="1" applyFill="1" applyBorder="1" applyAlignment="1">
      <alignment horizontal="center" vertical="center" wrapText="1"/>
    </xf>
    <xf numFmtId="0" fontId="9" fillId="25" borderId="0" xfId="8" applyFont="1" applyFill="1" applyBorder="1" applyAlignment="1" applyProtection="1">
      <alignment horizontal="center" vertical="center" wrapText="1"/>
    </xf>
    <xf numFmtId="0" fontId="9" fillId="26" borderId="0" xfId="8" applyFont="1" applyFill="1" applyBorder="1" applyAlignment="1" applyProtection="1">
      <alignment horizontal="center" vertical="center" wrapText="1"/>
    </xf>
    <xf numFmtId="0" fontId="4" fillId="28" borderId="0"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Fill="1" applyBorder="1" applyAlignment="1">
      <alignment vertical="center" wrapText="1"/>
    </xf>
    <xf numFmtId="0" fontId="12" fillId="0" borderId="0" xfId="2" applyFont="1" applyFill="1" applyBorder="1" applyAlignment="1">
      <alignment vertical="center" wrapText="1"/>
    </xf>
    <xf numFmtId="0" fontId="7" fillId="0" borderId="0" xfId="0" applyFont="1" applyFill="1" applyBorder="1" applyAlignment="1">
      <alignment horizontal="justify"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4" fillId="16" borderId="0" xfId="0" applyFont="1" applyFill="1" applyBorder="1" applyAlignment="1" applyProtection="1">
      <alignment horizontal="center" vertical="center" wrapText="1"/>
      <protection locked="0"/>
    </xf>
    <xf numFmtId="0" fontId="12"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0" fontId="14" fillId="0" borderId="0" xfId="2" applyFont="1" applyFill="1" applyBorder="1" applyAlignment="1">
      <alignment vertical="center" wrapText="1"/>
    </xf>
    <xf numFmtId="0" fontId="8" fillId="0" borderId="0" xfId="0" applyFont="1" applyFill="1" applyBorder="1" applyAlignment="1">
      <alignment vertical="center" wrapText="1"/>
    </xf>
    <xf numFmtId="0" fontId="4" fillId="0" borderId="0" xfId="0" applyFont="1" applyFill="1" applyBorder="1" applyAlignment="1" applyProtection="1">
      <alignment vertical="center"/>
      <protection locked="0"/>
    </xf>
    <xf numFmtId="14" fontId="10" fillId="32" borderId="0" xfId="0" applyNumberFormat="1" applyFont="1" applyFill="1" applyBorder="1" applyAlignment="1">
      <alignment horizontal="center" vertical="center"/>
    </xf>
    <xf numFmtId="14" fontId="10" fillId="11" borderId="0" xfId="0" applyNumberFormat="1" applyFont="1" applyFill="1" applyBorder="1" applyAlignment="1">
      <alignment horizontal="center" vertical="center"/>
    </xf>
    <xf numFmtId="14" fontId="10" fillId="28" borderId="0" xfId="0" applyNumberFormat="1" applyFont="1" applyFill="1" applyBorder="1" applyAlignment="1">
      <alignment horizontal="center" vertical="center"/>
    </xf>
    <xf numFmtId="0" fontId="4" fillId="27" borderId="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wrapText="1"/>
    </xf>
    <xf numFmtId="0" fontId="18" fillId="0" borderId="1" xfId="0" applyFont="1" applyBorder="1" applyAlignment="1">
      <alignment vertical="center"/>
    </xf>
    <xf numFmtId="0" fontId="19" fillId="11" borderId="1" xfId="0" applyFont="1" applyFill="1" applyBorder="1" applyAlignment="1">
      <alignment horizontal="center" vertical="center" wrapText="1"/>
    </xf>
    <xf numFmtId="0" fontId="9" fillId="0" borderId="0" xfId="0" applyFont="1" applyFill="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xf>
    <xf numFmtId="0" fontId="23" fillId="0" borderId="0" xfId="0" applyFont="1" applyAlignment="1">
      <alignment vertical="center"/>
    </xf>
    <xf numFmtId="0" fontId="19" fillId="0" borderId="0" xfId="0" applyFont="1" applyAlignment="1">
      <alignment vertical="center"/>
    </xf>
    <xf numFmtId="0" fontId="24" fillId="0" borderId="1" xfId="0" applyFont="1" applyBorder="1" applyAlignment="1">
      <alignment vertical="center"/>
    </xf>
    <xf numFmtId="0" fontId="25" fillId="0" borderId="1" xfId="0" applyFont="1" applyBorder="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0" fillId="0" borderId="0" xfId="0" applyBorder="1" applyAlignment="1">
      <alignment vertical="center"/>
    </xf>
    <xf numFmtId="0" fontId="0" fillId="0" borderId="0" xfId="0" applyBorder="1" applyAlignment="1"/>
    <xf numFmtId="0" fontId="22" fillId="0" borderId="0" xfId="0" applyFont="1" applyBorder="1" applyAlignment="1">
      <alignment horizontal="center" vertical="center"/>
    </xf>
    <xf numFmtId="0" fontId="22" fillId="0" borderId="0" xfId="0" applyFont="1" applyBorder="1" applyAlignment="1">
      <alignment vertical="center"/>
    </xf>
    <xf numFmtId="0" fontId="19" fillId="33" borderId="1" xfId="0" applyFont="1" applyFill="1" applyBorder="1" applyAlignment="1">
      <alignment vertical="center"/>
    </xf>
    <xf numFmtId="0" fontId="19" fillId="0" borderId="1" xfId="0" applyFont="1" applyBorder="1" applyAlignment="1">
      <alignment horizontal="center" vertical="center"/>
    </xf>
    <xf numFmtId="0" fontId="19" fillId="33" borderId="1" xfId="0" applyFont="1" applyFill="1" applyBorder="1" applyAlignment="1">
      <alignment horizontal="center" vertical="center" wrapText="1"/>
    </xf>
    <xf numFmtId="0" fontId="27" fillId="33" borderId="1" xfId="0" applyFont="1" applyFill="1" applyBorder="1" applyAlignment="1">
      <alignment vertical="center"/>
    </xf>
    <xf numFmtId="0" fontId="8" fillId="19" borderId="0" xfId="0" applyFont="1" applyFill="1" applyBorder="1" applyAlignment="1">
      <alignment horizontal="center" vertical="center" wrapText="1"/>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26" borderId="0" xfId="0" applyFont="1" applyFill="1" applyBorder="1" applyAlignment="1">
      <alignment vertical="top" wrapText="1"/>
    </xf>
    <xf numFmtId="0" fontId="4" fillId="25" borderId="0" xfId="0" applyFont="1" applyFill="1" applyBorder="1" applyAlignment="1">
      <alignment vertical="top" wrapText="1" shrinkToFit="1"/>
    </xf>
    <xf numFmtId="0" fontId="9" fillId="25" borderId="0" xfId="0" applyFont="1" applyFill="1" applyBorder="1" applyAlignment="1">
      <alignment vertical="top" wrapText="1"/>
    </xf>
    <xf numFmtId="0" fontId="4" fillId="25" borderId="0" xfId="0" applyFont="1" applyFill="1" applyBorder="1" applyAlignment="1">
      <alignment vertical="top"/>
    </xf>
    <xf numFmtId="0" fontId="4" fillId="25" borderId="0" xfId="0" applyFont="1" applyFill="1" applyBorder="1" applyAlignment="1">
      <alignment vertical="center" wrapText="1"/>
    </xf>
    <xf numFmtId="0" fontId="9" fillId="26" borderId="0" xfId="0" applyFont="1" applyFill="1" applyBorder="1" applyAlignment="1">
      <alignment vertical="top" wrapText="1"/>
    </xf>
    <xf numFmtId="0" fontId="4" fillId="26" borderId="0" xfId="0" applyFont="1" applyFill="1" applyBorder="1" applyAlignment="1">
      <alignment horizontal="center" vertical="center"/>
    </xf>
    <xf numFmtId="0" fontId="4" fillId="26" borderId="0" xfId="0" applyFont="1" applyFill="1" applyBorder="1" applyAlignment="1">
      <alignment vertical="center" wrapText="1"/>
    </xf>
    <xf numFmtId="0" fontId="9" fillId="26" borderId="0" xfId="0" applyFont="1" applyFill="1" applyBorder="1" applyAlignment="1">
      <alignment vertical="center" wrapText="1"/>
    </xf>
    <xf numFmtId="0" fontId="8" fillId="7" borderId="0" xfId="0" applyFont="1" applyFill="1" applyBorder="1" applyAlignment="1" applyProtection="1">
      <alignment vertical="center"/>
      <protection locked="0"/>
    </xf>
    <xf numFmtId="0" fontId="19" fillId="11" borderId="1" xfId="0" applyFont="1" applyFill="1" applyBorder="1" applyAlignment="1">
      <alignment horizontal="center" vertical="center" wrapText="1"/>
    </xf>
    <xf numFmtId="0" fontId="19" fillId="0" borderId="5"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6" fillId="0" borderId="0" xfId="0" applyFont="1" applyFill="1" applyBorder="1" applyAlignment="1">
      <alignment horizontal="center" vertical="center" wrapText="1"/>
    </xf>
    <xf numFmtId="0" fontId="19" fillId="0" borderId="0" xfId="0" applyFont="1" applyFill="1" applyBorder="1" applyAlignment="1">
      <alignment vertical="center"/>
    </xf>
    <xf numFmtId="0" fontId="19" fillId="17" borderId="1" xfId="0" applyFont="1" applyFill="1" applyBorder="1" applyAlignment="1">
      <alignment horizontal="center" vertical="center" wrapText="1"/>
    </xf>
    <xf numFmtId="0" fontId="19" fillId="28" borderId="1" xfId="0" applyFont="1" applyFill="1" applyBorder="1" applyAlignment="1">
      <alignment horizontal="center" vertical="center"/>
    </xf>
    <xf numFmtId="0" fontId="19" fillId="17" borderId="1" xfId="0" applyFont="1" applyFill="1" applyBorder="1" applyAlignment="1">
      <alignment horizontal="center" vertical="center"/>
    </xf>
    <xf numFmtId="0" fontId="19" fillId="33" borderId="5" xfId="0" applyFont="1" applyFill="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0" fontId="18" fillId="0" borderId="1" xfId="1" applyNumberFormat="1" applyFont="1" applyBorder="1" applyAlignment="1">
      <alignment vertical="center"/>
    </xf>
    <xf numFmtId="9" fontId="18" fillId="0" borderId="0" xfId="1" applyFont="1" applyBorder="1" applyAlignment="1">
      <alignment vertical="center"/>
    </xf>
    <xf numFmtId="10" fontId="18" fillId="0" borderId="0" xfId="1" applyNumberFormat="1" applyFont="1" applyBorder="1" applyAlignment="1">
      <alignment vertical="center"/>
    </xf>
    <xf numFmtId="0" fontId="4" fillId="0" borderId="0" xfId="0" applyFont="1" applyFill="1" applyBorder="1" applyAlignment="1" applyProtection="1">
      <alignment horizontal="center" vertical="center"/>
      <protection locked="0"/>
    </xf>
    <xf numFmtId="0" fontId="4" fillId="34" borderId="0" xfId="0" applyFont="1" applyFill="1" applyBorder="1" applyAlignment="1" applyProtection="1">
      <alignment horizontal="center" vertical="center"/>
      <protection locked="0"/>
    </xf>
    <xf numFmtId="0" fontId="4" fillId="34" borderId="0" xfId="0" applyFont="1" applyFill="1" applyBorder="1" applyAlignment="1" applyProtection="1">
      <alignment horizontal="center" vertical="center" wrapText="1"/>
      <protection locked="0"/>
    </xf>
    <xf numFmtId="0" fontId="6" fillId="34" borderId="0" xfId="0" applyFont="1" applyFill="1" applyBorder="1" applyAlignment="1">
      <alignment horizontal="left" vertical="top" wrapText="1"/>
    </xf>
    <xf numFmtId="9" fontId="4" fillId="34" borderId="0" xfId="1" applyFont="1" applyFill="1" applyBorder="1" applyAlignment="1" applyProtection="1">
      <alignment horizontal="center" vertical="center"/>
      <protection locked="0"/>
    </xf>
    <xf numFmtId="14" fontId="4" fillId="34" borderId="0" xfId="0" applyNumberFormat="1" applyFont="1" applyFill="1" applyBorder="1" applyAlignment="1" applyProtection="1">
      <alignment horizontal="center" vertical="center"/>
      <protection locked="0"/>
    </xf>
    <xf numFmtId="2" fontId="4" fillId="34" borderId="0" xfId="0" applyNumberFormat="1" applyFont="1" applyFill="1" applyBorder="1" applyAlignment="1" applyProtection="1">
      <alignment horizontal="center" vertical="center"/>
      <protection locked="0"/>
    </xf>
    <xf numFmtId="9" fontId="4" fillId="34" borderId="0" xfId="0" applyNumberFormat="1" applyFont="1" applyFill="1" applyBorder="1" applyAlignment="1" applyProtection="1">
      <alignment horizontal="center" vertical="center"/>
      <protection locked="0"/>
    </xf>
    <xf numFmtId="0" fontId="6" fillId="34" borderId="0" xfId="0" applyFont="1" applyFill="1" applyBorder="1" applyAlignment="1">
      <alignment horizontal="justify" vertical="top" wrapText="1"/>
    </xf>
    <xf numFmtId="0" fontId="18" fillId="0" borderId="0" xfId="0" applyFont="1" applyAlignment="1">
      <alignment vertical="center" wrapText="1"/>
    </xf>
    <xf numFmtId="0" fontId="8" fillId="3"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8" fillId="26" borderId="0" xfId="0" applyFont="1" applyFill="1" applyBorder="1" applyAlignment="1" applyProtection="1">
      <alignment horizontal="center" vertical="center" wrapText="1"/>
      <protection locked="0"/>
    </xf>
    <xf numFmtId="0" fontId="12" fillId="6" borderId="0" xfId="2" applyFont="1" applyFill="1" applyBorder="1" applyAlignment="1">
      <alignment horizontal="center" vertical="center" wrapText="1"/>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12" fillId="16"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8" fillId="3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14" fillId="31" borderId="0" xfId="2" applyFont="1" applyFill="1" applyBorder="1" applyAlignment="1">
      <alignment horizontal="center" vertical="center" wrapText="1"/>
    </xf>
    <xf numFmtId="0" fontId="14" fillId="12" borderId="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8" fillId="11"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8" fillId="25" borderId="0" xfId="0" applyFont="1" applyFill="1" applyBorder="1" applyAlignment="1" applyProtection="1">
      <alignment horizontal="center" vertical="center" wrapText="1"/>
      <protection locked="0"/>
    </xf>
    <xf numFmtId="0" fontId="12" fillId="10" borderId="0" xfId="0" applyFont="1" applyFill="1" applyBorder="1" applyAlignment="1">
      <alignment horizontal="center" vertical="center" wrapText="1"/>
    </xf>
    <xf numFmtId="0" fontId="12" fillId="4" borderId="0" xfId="2" applyFont="1" applyFill="1" applyBorder="1" applyAlignment="1">
      <alignment horizontal="center" vertical="center" wrapText="1"/>
    </xf>
    <xf numFmtId="0" fontId="8" fillId="28" borderId="0" xfId="0" applyFont="1" applyFill="1" applyBorder="1" applyAlignment="1" applyProtection="1">
      <alignment horizontal="center" vertical="center" wrapText="1"/>
      <protection locked="0"/>
    </xf>
    <xf numFmtId="0" fontId="12" fillId="19" borderId="0" xfId="2" applyFont="1" applyFill="1" applyBorder="1" applyAlignment="1">
      <alignment horizontal="center" vertical="center" wrapText="1"/>
    </xf>
    <xf numFmtId="0" fontId="12" fillId="10" borderId="0" xfId="2" applyFont="1" applyFill="1" applyBorder="1" applyAlignment="1">
      <alignment horizontal="center" vertical="center" wrapText="1"/>
    </xf>
    <xf numFmtId="0" fontId="8" fillId="29" borderId="0" xfId="0" applyFont="1" applyFill="1" applyBorder="1" applyAlignment="1" applyProtection="1">
      <alignment horizontal="center" vertical="center" wrapText="1"/>
      <protection locked="0"/>
    </xf>
    <xf numFmtId="0" fontId="12" fillId="22" borderId="0" xfId="2" applyFont="1" applyFill="1" applyBorder="1" applyAlignment="1">
      <alignment horizontal="center" vertical="center" wrapText="1"/>
    </xf>
    <xf numFmtId="0" fontId="8" fillId="11" borderId="0"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9" fillId="28" borderId="7"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28" borderId="4" xfId="0" applyFont="1" applyFill="1" applyBorder="1" applyAlignment="1">
      <alignment horizontal="center" vertical="center" wrapText="1"/>
    </xf>
    <xf numFmtId="0" fontId="19" fillId="28" borderId="8"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4"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7" borderId="0" xfId="0" applyFont="1" applyFill="1" applyBorder="1" applyAlignment="1" applyProtection="1">
      <alignment horizontal="center" vertical="center"/>
      <protection locked="0"/>
    </xf>
    <xf numFmtId="0" fontId="12" fillId="28" borderId="0" xfId="2" applyFont="1" applyFill="1" applyBorder="1" applyAlignment="1">
      <alignment horizontal="center" vertical="center" wrapText="1"/>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8" fillId="23" borderId="0" xfId="0" applyFont="1" applyFill="1" applyBorder="1" applyAlignment="1">
      <alignment horizontal="center" vertical="center" wrapText="1"/>
    </xf>
    <xf numFmtId="0" fontId="6" fillId="23" borderId="0" xfId="0" applyFont="1" applyFill="1" applyBorder="1" applyAlignment="1">
      <alignment vertical="top" wrapText="1"/>
    </xf>
    <xf numFmtId="0" fontId="4" fillId="23" borderId="0" xfId="0" applyFont="1" applyFill="1" applyBorder="1" applyAlignment="1">
      <alignment vertical="top" wrapText="1"/>
    </xf>
    <xf numFmtId="0" fontId="12" fillId="27" borderId="0" xfId="2" applyFont="1" applyFill="1" applyBorder="1" applyAlignment="1">
      <alignment horizontal="center" vertical="center" wrapText="1"/>
    </xf>
  </cellXfs>
  <cellStyles count="9">
    <cellStyle name="Hipervínculo" xfId="8"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7" xr:uid="{00000000-0005-0000-0000-000005000000}"/>
    <cellStyle name="Normal 4" xfId="3" xr:uid="{00000000-0005-0000-0000-000006000000}"/>
    <cellStyle name="Porcentaje" xfId="1" builtinId="5"/>
    <cellStyle name="Porcentaje 2" xfId="6" xr:uid="{00000000-0005-0000-0000-000007000000}"/>
  </cellStyles>
  <dxfs count="504">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6600"/>
      <color rgb="FFCCFFCC"/>
      <color rgb="FF99FFCC"/>
      <color rgb="FFFF7C80"/>
      <color rgb="FFFFCC66"/>
      <color rgb="FFEE5612"/>
      <color rgb="FFCCFFFF"/>
      <color rgb="FFFF9966"/>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5">
          <cell r="C5" t="str">
            <v>PLANEACIÓN Y DIRECCIONAMIENTO ESTRATÉGICO</v>
          </cell>
          <cell r="D5" t="str">
            <v>PRO332-154-7</v>
          </cell>
          <cell r="E5" t="str">
            <v>GERENCIA</v>
          </cell>
        </row>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row>
        <row r="42">
          <cell r="C42" t="str">
            <v>MEDICIÓN DE LA SATISFACCIÓN DEL CLIENTE</v>
          </cell>
          <cell r="D42" t="str">
            <v>PRO104-261-8</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94"/>
  <sheetViews>
    <sheetView zoomScale="70" zoomScaleNormal="70" workbookViewId="0">
      <pane xSplit="11" ySplit="4" topLeftCell="L195" activePane="bottomRight" state="frozen"/>
      <selection pane="topRight" activeCell="L1" sqref="L1"/>
      <selection pane="bottomLeft" activeCell="A5" sqref="A5"/>
      <selection pane="bottomRight" activeCell="E197" sqref="E196:E197"/>
    </sheetView>
  </sheetViews>
  <sheetFormatPr baseColWidth="10" defaultRowHeight="69" customHeight="1" outlineLevelCol="1" x14ac:dyDescent="0.25"/>
  <cols>
    <col min="1" max="7" width="11.42578125" style="1" customWidth="1" outlineLevel="1"/>
    <col min="8" max="8" width="15.140625" style="1" customWidth="1"/>
    <col min="9" max="9" width="9.7109375" style="1" customWidth="1"/>
    <col min="10" max="11" width="11.42578125" style="1" customWidth="1"/>
    <col min="12" max="14" width="11.42578125" style="1"/>
    <col min="15" max="15" width="14.85546875" style="1" customWidth="1"/>
    <col min="16" max="22" width="11.42578125" style="1"/>
    <col min="23" max="23" width="12" style="1" customWidth="1"/>
    <col min="24" max="30" width="11.42578125" style="1"/>
    <col min="31" max="32" width="12.85546875" style="1" customWidth="1"/>
    <col min="33" max="59" width="11.42578125"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447"/>
      <c r="AG1" s="590" t="s">
        <v>878</v>
      </c>
      <c r="AH1" s="590"/>
      <c r="AI1" s="590"/>
      <c r="AJ1" s="590"/>
      <c r="AK1" s="590"/>
      <c r="AL1" s="590"/>
      <c r="AM1" s="590"/>
      <c r="AN1" s="590"/>
      <c r="AO1" s="448"/>
      <c r="AP1" s="594" t="s">
        <v>879</v>
      </c>
      <c r="AQ1" s="594"/>
      <c r="AR1" s="594"/>
      <c r="AS1" s="594"/>
      <c r="AT1" s="594"/>
      <c r="AU1" s="594"/>
      <c r="AV1" s="594"/>
      <c r="AW1" s="594"/>
      <c r="AX1" s="441"/>
      <c r="AY1" s="608" t="s">
        <v>880</v>
      </c>
      <c r="AZ1" s="608"/>
      <c r="BA1" s="608"/>
      <c r="BB1" s="608"/>
      <c r="BC1" s="608"/>
      <c r="BD1" s="608"/>
      <c r="BE1" s="608"/>
      <c r="BF1" s="608"/>
      <c r="BG1" s="608"/>
      <c r="BH1" s="557" t="s">
        <v>2</v>
      </c>
      <c r="BI1" s="557"/>
      <c r="BJ1" s="557"/>
      <c r="BK1" s="557"/>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43"/>
      <c r="AG2" s="591" t="s">
        <v>30</v>
      </c>
      <c r="AH2" s="591" t="s">
        <v>31</v>
      </c>
      <c r="AI2" s="591" t="s">
        <v>32</v>
      </c>
      <c r="AJ2" s="591" t="s">
        <v>33</v>
      </c>
      <c r="AK2" s="591" t="s">
        <v>74</v>
      </c>
      <c r="AL2" s="591" t="s">
        <v>34</v>
      </c>
      <c r="AM2" s="591" t="s">
        <v>35</v>
      </c>
      <c r="AN2" s="591" t="s">
        <v>36</v>
      </c>
      <c r="AO2" s="446"/>
      <c r="AP2" s="595" t="s">
        <v>37</v>
      </c>
      <c r="AQ2" s="595" t="s">
        <v>38</v>
      </c>
      <c r="AR2" s="595" t="s">
        <v>39</v>
      </c>
      <c r="AS2" s="595" t="s">
        <v>40</v>
      </c>
      <c r="AT2" s="595" t="s">
        <v>75</v>
      </c>
      <c r="AU2" s="595" t="s">
        <v>41</v>
      </c>
      <c r="AV2" s="595" t="s">
        <v>42</v>
      </c>
      <c r="AW2" s="595" t="s">
        <v>43</v>
      </c>
      <c r="AX2" s="442"/>
      <c r="AY2" s="586" t="s">
        <v>37</v>
      </c>
      <c r="AZ2" s="586" t="s">
        <v>38</v>
      </c>
      <c r="BA2" s="586" t="s">
        <v>39</v>
      </c>
      <c r="BB2" s="586" t="s">
        <v>40</v>
      </c>
      <c r="BC2" s="586" t="s">
        <v>76</v>
      </c>
      <c r="BD2" s="586" t="s">
        <v>41</v>
      </c>
      <c r="BE2" s="586" t="s">
        <v>42</v>
      </c>
      <c r="BF2" s="586" t="s">
        <v>43</v>
      </c>
      <c r="BG2" s="586" t="s">
        <v>44</v>
      </c>
      <c r="BH2" s="593" t="s">
        <v>877</v>
      </c>
      <c r="BI2" s="593" t="s">
        <v>46</v>
      </c>
      <c r="BJ2" s="593" t="s">
        <v>47</v>
      </c>
      <c r="BK2" s="592" t="s">
        <v>48</v>
      </c>
    </row>
    <row r="3" spans="1:63" ht="66" customHeight="1" x14ac:dyDescent="0.25">
      <c r="A3" s="586"/>
      <c r="B3" s="586"/>
      <c r="C3" s="586"/>
      <c r="D3" s="586"/>
      <c r="E3" s="586"/>
      <c r="F3" s="586"/>
      <c r="G3" s="586"/>
      <c r="H3" s="586"/>
      <c r="I3" s="586"/>
      <c r="J3" s="589"/>
      <c r="K3" s="444" t="s">
        <v>49</v>
      </c>
      <c r="L3" s="444" t="s">
        <v>70</v>
      </c>
      <c r="M3" s="444" t="s">
        <v>71</v>
      </c>
      <c r="N3" s="589"/>
      <c r="O3" s="589"/>
      <c r="P3" s="589"/>
      <c r="Q3" s="589"/>
      <c r="R3" s="589"/>
      <c r="S3" s="589"/>
      <c r="T3" s="589"/>
      <c r="U3" s="589"/>
      <c r="V3" s="589"/>
      <c r="W3" s="589"/>
      <c r="X3" s="588"/>
      <c r="Y3" s="588"/>
      <c r="Z3" s="588"/>
      <c r="AA3" s="588"/>
      <c r="AB3" s="588"/>
      <c r="AC3" s="588"/>
      <c r="AD3" s="588"/>
      <c r="AE3" s="588"/>
      <c r="AF3" s="443" t="s">
        <v>44</v>
      </c>
      <c r="AG3" s="591"/>
      <c r="AH3" s="591"/>
      <c r="AI3" s="591"/>
      <c r="AJ3" s="591"/>
      <c r="AK3" s="591"/>
      <c r="AL3" s="591"/>
      <c r="AM3" s="591"/>
      <c r="AN3" s="591"/>
      <c r="AO3" s="446" t="s">
        <v>44</v>
      </c>
      <c r="AP3" s="595"/>
      <c r="AQ3" s="595"/>
      <c r="AR3" s="595"/>
      <c r="AS3" s="595"/>
      <c r="AT3" s="595"/>
      <c r="AU3" s="595"/>
      <c r="AV3" s="595"/>
      <c r="AW3" s="595"/>
      <c r="AX3" s="442" t="s">
        <v>44</v>
      </c>
      <c r="AY3" s="586"/>
      <c r="AZ3" s="586"/>
      <c r="BA3" s="586"/>
      <c r="BB3" s="586"/>
      <c r="BC3" s="586"/>
      <c r="BD3" s="586"/>
      <c r="BE3" s="586"/>
      <c r="BF3" s="586"/>
      <c r="BG3" s="586"/>
      <c r="BH3" s="593"/>
      <c r="BI3" s="593"/>
      <c r="BJ3" s="593"/>
      <c r="BK3" s="592"/>
    </row>
    <row r="4" spans="1:63" ht="117" customHeight="1" x14ac:dyDescent="0.25">
      <c r="A4" s="436" t="s">
        <v>50</v>
      </c>
      <c r="B4" s="436" t="s">
        <v>51</v>
      </c>
      <c r="C4" s="436" t="s">
        <v>52</v>
      </c>
      <c r="D4" s="436" t="s">
        <v>53</v>
      </c>
      <c r="E4" s="436" t="s">
        <v>54</v>
      </c>
      <c r="F4" s="436" t="s">
        <v>51</v>
      </c>
      <c r="G4" s="436" t="s">
        <v>55</v>
      </c>
      <c r="H4" s="436" t="s">
        <v>52</v>
      </c>
      <c r="I4" s="436"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c r="AF4" s="3" t="s">
        <v>68</v>
      </c>
      <c r="AG4" s="4" t="s">
        <v>51</v>
      </c>
      <c r="AH4" s="4" t="s">
        <v>64</v>
      </c>
      <c r="AI4" s="4" t="s">
        <v>65</v>
      </c>
      <c r="AJ4" s="4" t="s">
        <v>66</v>
      </c>
      <c r="AK4" s="4" t="s">
        <v>66</v>
      </c>
      <c r="AL4" s="4" t="s">
        <v>60</v>
      </c>
      <c r="AM4" s="4" t="s">
        <v>67</v>
      </c>
      <c r="AN4" s="4"/>
      <c r="AO4" s="4"/>
      <c r="AP4" s="437" t="s">
        <v>51</v>
      </c>
      <c r="AQ4" s="437" t="s">
        <v>64</v>
      </c>
      <c r="AR4" s="437" t="s">
        <v>65</v>
      </c>
      <c r="AS4" s="437" t="s">
        <v>66</v>
      </c>
      <c r="AT4" s="437" t="s">
        <v>66</v>
      </c>
      <c r="AU4" s="437" t="s">
        <v>60</v>
      </c>
      <c r="AV4" s="437" t="s">
        <v>67</v>
      </c>
      <c r="AW4" s="437"/>
      <c r="AX4" s="437"/>
      <c r="AY4" s="436" t="s">
        <v>51</v>
      </c>
      <c r="AZ4" s="436" t="s">
        <v>64</v>
      </c>
      <c r="BA4" s="436" t="s">
        <v>65</v>
      </c>
      <c r="BB4" s="436" t="s">
        <v>66</v>
      </c>
      <c r="BC4" s="436" t="s">
        <v>66</v>
      </c>
      <c r="BD4" s="436" t="s">
        <v>60</v>
      </c>
      <c r="BE4" s="436" t="s">
        <v>67</v>
      </c>
      <c r="BF4" s="436"/>
      <c r="BG4" s="494" t="s">
        <v>68</v>
      </c>
      <c r="BH4" s="445"/>
      <c r="BI4" s="546" t="s">
        <v>68</v>
      </c>
      <c r="BJ4" s="445" t="s">
        <v>52</v>
      </c>
      <c r="BK4" s="592"/>
    </row>
    <row r="5" spans="1:63" ht="35.1" customHeight="1" x14ac:dyDescent="0.25">
      <c r="A5" s="42"/>
      <c r="B5" s="43"/>
      <c r="C5" s="437" t="s">
        <v>154</v>
      </c>
      <c r="D5" s="42"/>
      <c r="E5" s="598" t="s">
        <v>153</v>
      </c>
      <c r="F5" s="43"/>
      <c r="G5" s="42">
        <v>1</v>
      </c>
      <c r="H5" s="475" t="s">
        <v>733</v>
      </c>
      <c r="I5" s="44" t="s">
        <v>78</v>
      </c>
      <c r="J5" s="45" t="s">
        <v>95</v>
      </c>
      <c r="K5" s="45" t="s">
        <v>110</v>
      </c>
      <c r="L5" s="46" t="s">
        <v>126</v>
      </c>
      <c r="M5" s="47">
        <v>1</v>
      </c>
      <c r="N5" s="437" t="s">
        <v>69</v>
      </c>
      <c r="O5" s="437" t="str">
        <f>IF(H5="","",VLOOKUP(H5,'[1]Procedimientos Publicar'!$C$6:$E$85,3,FALSE))</f>
        <v>SECRETARIA GENERAL</v>
      </c>
      <c r="P5" s="437" t="s">
        <v>72</v>
      </c>
      <c r="Q5" s="437"/>
      <c r="R5" s="42"/>
      <c r="S5" s="437"/>
      <c r="T5" s="48">
        <v>1</v>
      </c>
      <c r="U5" s="49"/>
      <c r="V5" s="50">
        <v>43480</v>
      </c>
      <c r="W5" s="468">
        <v>43951</v>
      </c>
      <c r="X5" s="43">
        <v>43830</v>
      </c>
      <c r="Y5" s="54" t="s">
        <v>141</v>
      </c>
      <c r="Z5" s="437">
        <v>0.7</v>
      </c>
      <c r="AA5" s="51">
        <f t="shared" ref="AA5:AA36" si="0">(IF(Z5="","",IF(OR($M5=0,$M5="",$X5=""),"",Z5/$M5)))</f>
        <v>0.7</v>
      </c>
      <c r="AB5" s="48">
        <f>(IF(OR($T5="",AA5=""),"",IF(OR($T5=0,AA5=0),0,IF((AA5*100%)/$T5&gt;100%,100%,(AA5*100%)/$T5))))</f>
        <v>0.7</v>
      </c>
      <c r="AC5" s="8" t="str">
        <f>IF(Z5="","",IF(AB5&lt;100%, IF(AB5&lt;25%, "ALERTA","EN TERMINO"), IF(AB5=100%, "OK", "EN TERMINO")))</f>
        <v>EN TERMINO</v>
      </c>
      <c r="AD5" s="68" t="s">
        <v>743</v>
      </c>
      <c r="AE5" s="14"/>
      <c r="AF5" s="13" t="str">
        <f t="shared" ref="AF5:AF71" si="1">IF(AB5=100%,IF(AB5&gt;25%,"CUMPLIDA","PENDIENTE"),IF(AB5&lt;25%,"INCUMPLIDA","PENDIENTE"))</f>
        <v>PENDIENTE</v>
      </c>
      <c r="AG5" s="5"/>
      <c r="AH5" s="14"/>
      <c r="AI5" s="14"/>
      <c r="AJ5" s="7" t="str">
        <f>IF(AI5="","",IF(OR($M5=0,$M5="",AG5=""),"",AI5/$M5))</f>
        <v/>
      </c>
      <c r="AK5" s="6" t="str">
        <f>(IF(OR($T5="",AJ5=""),"",IF(OR($T5=0,AJ5=0),0,IF((AJ5*100%)/$T5&gt;100%,100%,(AJ5*100%)/$T5))))</f>
        <v/>
      </c>
      <c r="AL5" s="8" t="str">
        <f>IF(AI5="","",IF(AK5&lt;100%, IF(AK5&lt;50%, "ALERTA","EN TERMINO"), IF(AK5=100%, "OK", "EN TERMINO")))</f>
        <v/>
      </c>
      <c r="AM5" s="14"/>
      <c r="AN5" s="14"/>
      <c r="AO5" s="14"/>
      <c r="AP5" s="9"/>
      <c r="AQ5" s="9"/>
      <c r="AR5" s="14"/>
      <c r="AS5" s="10" t="str">
        <f>(IF(AR5="","",IF(OR($M5=0,$M5="",AP5=""),"",AR5/$M5)))</f>
        <v/>
      </c>
      <c r="AT5" s="11" t="str">
        <f>(IF(OR($T5="",AS5=""),"",IF(OR($T5=0,AS5=0),0,IF((AS5*100%)/$T5&gt;100%,100%,(AS5*100%)/$T5))))</f>
        <v/>
      </c>
      <c r="AU5" s="8" t="str">
        <f>IF(AR5="","",IF(AT5&lt;100%, IF(AT5&lt;75%, "ALERTA","EN TERMINO"), IF(AT5=100%, "OK", "EN TERMINO")))</f>
        <v/>
      </c>
      <c r="AV5" s="14"/>
      <c r="AW5" s="14"/>
      <c r="AX5" s="14"/>
      <c r="AY5" s="9"/>
      <c r="AZ5" s="14"/>
      <c r="BA5" s="14"/>
      <c r="BB5" s="7" t="str">
        <f>(IF(BA5="","",IF(OR($M5=0,$M5="",AY5=""),"",BA5/$M5)))</f>
        <v/>
      </c>
      <c r="BC5" s="12" t="str">
        <f>(IF(OR($T5="",BB5=""),"",IF(OR($T5=0,BB5=0),0,IF((BB5*100%)/$T5&gt;100%,100%,(BB5*100%)/$T5))))</f>
        <v/>
      </c>
      <c r="BD5" s="8" t="str">
        <f>IF(BA5="","",IF(BC5&lt;100%, IF(BC5&lt;100%, "ALERTA","EN TERMINO"), IF(BC5=100%, "OK", "EN TERMINO")))</f>
        <v/>
      </c>
      <c r="BE5" s="14"/>
      <c r="BF5" s="14"/>
      <c r="BG5" s="13" t="str">
        <f>IF(AB5=100%,"CUMPLIDA","INCUMPLIDA")</f>
        <v>INCUMPLIDA</v>
      </c>
      <c r="BH5" s="449"/>
      <c r="BI5" s="547" t="str">
        <f>IF(AF5="CUMPLIDA","CERRADO","ABIERTO")</f>
        <v>ABIERTO</v>
      </c>
      <c r="BJ5" s="14"/>
    </row>
    <row r="6" spans="1:63" ht="35.1" customHeight="1" x14ac:dyDescent="0.2">
      <c r="A6" s="42"/>
      <c r="B6" s="42"/>
      <c r="C6" s="437" t="s">
        <v>154</v>
      </c>
      <c r="D6" s="42"/>
      <c r="E6" s="598"/>
      <c r="F6" s="42"/>
      <c r="G6" s="42">
        <v>2</v>
      </c>
      <c r="H6" s="475" t="s">
        <v>733</v>
      </c>
      <c r="I6" s="52" t="s">
        <v>79</v>
      </c>
      <c r="J6" s="45"/>
      <c r="K6" s="45" t="s">
        <v>111</v>
      </c>
      <c r="L6" s="46" t="s">
        <v>126</v>
      </c>
      <c r="M6" s="47">
        <v>1</v>
      </c>
      <c r="N6" s="437" t="s">
        <v>69</v>
      </c>
      <c r="O6" s="437" t="str">
        <f>IF(H6="","",VLOOKUP(H6,'[1]Procedimientos Publicar'!$C$6:$E$85,3,FALSE))</f>
        <v>SECRETARIA GENERAL</v>
      </c>
      <c r="P6" s="437" t="s">
        <v>72</v>
      </c>
      <c r="Q6" s="42"/>
      <c r="R6" s="42"/>
      <c r="S6" s="42"/>
      <c r="T6" s="48">
        <v>1</v>
      </c>
      <c r="U6" s="42"/>
      <c r="V6" s="50">
        <v>43480</v>
      </c>
      <c r="W6" s="468">
        <v>43951</v>
      </c>
      <c r="X6" s="43">
        <v>43830</v>
      </c>
      <c r="Y6" s="56" t="s">
        <v>141</v>
      </c>
      <c r="Z6" s="42">
        <v>0.7</v>
      </c>
      <c r="AA6" s="51">
        <f t="shared" si="0"/>
        <v>0.7</v>
      </c>
      <c r="AB6" s="48">
        <f>(IF(OR($T6="",AA6=""),"",IF(OR($T6=0,AA6=0),0,IF((AA6*100%)/$T6&gt;100%,100%,(AA6*100%)/$T6))))</f>
        <v>0.7</v>
      </c>
      <c r="AC6" s="8" t="str">
        <f>IF(Z6="","",IF(AB6&lt;100%, IF(AB6&lt;25%, "ALERTA","EN TERMINO"), IF(AB6=100%, "OK", "EN TERMINO")))</f>
        <v>EN TERMINO</v>
      </c>
      <c r="AD6" s="68" t="s">
        <v>743</v>
      </c>
      <c r="AE6" s="14"/>
      <c r="AF6" s="13" t="str">
        <f t="shared" si="1"/>
        <v>PENDIENTE</v>
      </c>
      <c r="AG6" s="5"/>
      <c r="AJ6" s="7" t="str">
        <f>IF(AI6="","",IF(OR($M6=0,$M6="",AG6=""),"",AI6/$M6))</f>
        <v/>
      </c>
      <c r="AK6" s="6" t="str">
        <f>(IF(OR($T6="",AJ6=""),"",IF(OR($T6=0,AJ6=0),0,IF((AJ6*100%)/$T6&gt;100%,100%,(AJ6*100%)/$T6))))</f>
        <v/>
      </c>
      <c r="AL6" s="8" t="str">
        <f>IF(AI6="","",IF(AK6&lt;100%, IF(AK6&lt;50%, "ALERTA","EN TERMINO"), IF(AK6=100%, "OK", "EN TERMINO")))</f>
        <v/>
      </c>
      <c r="AP6" s="9"/>
      <c r="AS6" s="10" t="str">
        <f>(IF(AR6="","",IF(OR($M6=0,$M6="",AP6=""),"",AR6/$M6)))</f>
        <v/>
      </c>
      <c r="AT6" s="11" t="str">
        <f>(IF(OR($T6="",AS6=""),"",IF(OR($T6=0,AS6=0),0,IF((AS6*100%)/$T6&gt;100%,100%,(AS6*100%)/$T6))))</f>
        <v/>
      </c>
      <c r="AU6" s="8" t="str">
        <f>IF(AR6="","",IF(AT6&lt;100%, IF(AT6&lt;75%, "ALERTA","EN TERMINO"), IF(AT6=100%, "OK", "EN TERMINO")))</f>
        <v/>
      </c>
      <c r="AY6" s="9"/>
      <c r="BB6" s="7" t="str">
        <f>(IF(BA6="","",IF(OR($M6=0,$M6="",AY6=""),"",BA6/$M6)))</f>
        <v/>
      </c>
      <c r="BC6" s="12" t="str">
        <f>(IF(OR($T6="",BB6=""),"",IF(OR($T6=0,BB6=0),0,IF((BB6*100%)/$T6&gt;100%,100%,(BB6*100%)/$T6))))</f>
        <v/>
      </c>
      <c r="BD6" s="8" t="str">
        <f>IF(BA6="","",IF(BC6&lt;100%, IF(BC6&lt;100%, "ALERTA","EN TERMINO"), IF(BC6=100%, "OK", "EN TERMINO")))</f>
        <v/>
      </c>
      <c r="BG6" s="13" t="str">
        <f t="shared" ref="BG6:BG36" si="2">IF(AB6=100%,"CUMPLIDA","INCUMPLIDA")</f>
        <v>INCUMPLIDA</v>
      </c>
      <c r="BI6" s="547" t="str">
        <f t="shared" ref="BI6:BI72" si="3">IF(AF6="CUMPLIDA","CERRADO","ABIERTO")</f>
        <v>ABIERTO</v>
      </c>
    </row>
    <row r="7" spans="1:63" ht="35.1" customHeight="1" x14ac:dyDescent="0.2">
      <c r="A7" s="42"/>
      <c r="B7" s="42"/>
      <c r="C7" s="437" t="s">
        <v>154</v>
      </c>
      <c r="D7" s="42"/>
      <c r="E7" s="598"/>
      <c r="F7" s="42"/>
      <c r="G7" s="42">
        <v>3</v>
      </c>
      <c r="H7" s="475" t="s">
        <v>733</v>
      </c>
      <c r="I7" s="44" t="s">
        <v>80</v>
      </c>
      <c r="J7" s="45" t="s">
        <v>96</v>
      </c>
      <c r="K7" s="45" t="s">
        <v>112</v>
      </c>
      <c r="L7" s="45" t="s">
        <v>127</v>
      </c>
      <c r="M7" s="53">
        <v>1</v>
      </c>
      <c r="N7" s="437" t="s">
        <v>69</v>
      </c>
      <c r="O7" s="437" t="str">
        <f>IF(H7="","",VLOOKUP(H7,'[1]Procedimientos Publicar'!$C$6:$E$85,3,FALSE))</f>
        <v>SECRETARIA GENERAL</v>
      </c>
      <c r="P7" s="437" t="s">
        <v>72</v>
      </c>
      <c r="Q7" s="42"/>
      <c r="R7" s="42"/>
      <c r="S7" s="42"/>
      <c r="T7" s="48">
        <v>1</v>
      </c>
      <c r="U7" s="42"/>
      <c r="V7" s="50">
        <v>43480</v>
      </c>
      <c r="W7" s="468">
        <v>43951</v>
      </c>
      <c r="X7" s="43">
        <v>43830</v>
      </c>
      <c r="Y7" s="56" t="s">
        <v>142</v>
      </c>
      <c r="Z7" s="42">
        <v>0.5</v>
      </c>
      <c r="AA7" s="51">
        <f t="shared" si="0"/>
        <v>0.5</v>
      </c>
      <c r="AB7" s="48">
        <f>(IF(OR($T7="",AA7=""),"",IF(OR($T7=0,AA7=0),0,IF((AA7*100%)/$T7&gt;100%,100%,(AA7*100%)/$T7))))</f>
        <v>0.5</v>
      </c>
      <c r="AC7" s="8" t="str">
        <f>IF(Z7="","",IF(AB7&lt;100%, IF(AB7&lt;25%, "ALERTA","EN TERMINO"), IF(AB7=100%, "OK", "EN TERMINO")))</f>
        <v>EN TERMINO</v>
      </c>
      <c r="AD7" s="68" t="s">
        <v>743</v>
      </c>
      <c r="AE7" s="14"/>
      <c r="AF7" s="13" t="str">
        <f t="shared" si="1"/>
        <v>PENDIENTE</v>
      </c>
      <c r="BG7" s="13" t="str">
        <f t="shared" si="2"/>
        <v>INCUMPLIDA</v>
      </c>
      <c r="BI7" s="547" t="str">
        <f t="shared" si="3"/>
        <v>ABIERTO</v>
      </c>
    </row>
    <row r="8" spans="1:63" ht="35.1" customHeight="1" x14ac:dyDescent="0.2">
      <c r="A8" s="42"/>
      <c r="B8" s="42"/>
      <c r="C8" s="437" t="s">
        <v>154</v>
      </c>
      <c r="D8" s="42"/>
      <c r="E8" s="598"/>
      <c r="F8" s="42"/>
      <c r="G8" s="42">
        <v>4</v>
      </c>
      <c r="H8" s="475" t="s">
        <v>733</v>
      </c>
      <c r="I8" s="44" t="s">
        <v>81</v>
      </c>
      <c r="J8" s="45" t="s">
        <v>97</v>
      </c>
      <c r="K8" s="45" t="s">
        <v>113</v>
      </c>
      <c r="L8" s="45" t="s">
        <v>128</v>
      </c>
      <c r="M8" s="53">
        <v>1</v>
      </c>
      <c r="N8" s="437" t="s">
        <v>69</v>
      </c>
      <c r="O8" s="437" t="str">
        <f>IF(H8="","",VLOOKUP(H8,'[1]Procedimientos Publicar'!$C$6:$E$85,3,FALSE))</f>
        <v>SECRETARIA GENERAL</v>
      </c>
      <c r="P8" s="437" t="s">
        <v>72</v>
      </c>
      <c r="Q8" s="42"/>
      <c r="R8" s="42"/>
      <c r="S8" s="42"/>
      <c r="T8" s="48">
        <v>1</v>
      </c>
      <c r="U8" s="42"/>
      <c r="V8" s="50">
        <v>43480</v>
      </c>
      <c r="W8" s="50">
        <v>43661</v>
      </c>
      <c r="X8" s="43">
        <v>43830</v>
      </c>
      <c r="Y8" s="56" t="s">
        <v>143</v>
      </c>
      <c r="Z8" s="42">
        <v>1</v>
      </c>
      <c r="AA8" s="51">
        <f t="shared" si="0"/>
        <v>1</v>
      </c>
      <c r="AB8" s="48">
        <f t="shared" ref="AB8:AB21" si="4">(IF(OR($T8="",AA8=""),"",IF(OR($T8=0,AA8=0),0,IF((AA8*100%)/$T8&gt;100%,100%,(AA8*100%)/$T8))))</f>
        <v>1</v>
      </c>
      <c r="AC8" s="8" t="str">
        <f t="shared" ref="AC8:AC21" si="5">IF(Z8="","",IF(AB8&lt;100%, IF(AB8&lt;25%, "ALERTA","EN TERMINO"), IF(AB8=100%, "OK", "EN TERMINO")))</f>
        <v>OK</v>
      </c>
      <c r="AD8" s="69" t="s">
        <v>245</v>
      </c>
      <c r="AE8" s="14"/>
      <c r="AF8" s="13" t="str">
        <f t="shared" si="1"/>
        <v>CUMPLIDA</v>
      </c>
      <c r="BG8" s="13" t="str">
        <f t="shared" si="2"/>
        <v>CUMPLIDA</v>
      </c>
      <c r="BI8" s="547" t="str">
        <f t="shared" si="3"/>
        <v>CERRADO</v>
      </c>
    </row>
    <row r="9" spans="1:63" ht="35.1" customHeight="1" x14ac:dyDescent="0.25">
      <c r="A9" s="42"/>
      <c r="B9" s="42"/>
      <c r="C9" s="437" t="s">
        <v>154</v>
      </c>
      <c r="D9" s="42"/>
      <c r="E9" s="598"/>
      <c r="F9" s="42"/>
      <c r="G9" s="42">
        <v>5</v>
      </c>
      <c r="H9" s="475" t="s">
        <v>733</v>
      </c>
      <c r="I9" s="44" t="s">
        <v>82</v>
      </c>
      <c r="J9" s="45" t="s">
        <v>98</v>
      </c>
      <c r="K9" s="45" t="s">
        <v>114</v>
      </c>
      <c r="L9" s="45" t="s">
        <v>129</v>
      </c>
      <c r="M9" s="53">
        <v>1</v>
      </c>
      <c r="N9" s="437" t="s">
        <v>69</v>
      </c>
      <c r="O9" s="437" t="str">
        <f>IF(H9="","",VLOOKUP(H9,'[1]Procedimientos Publicar'!$C$6:$E$85,3,FALSE))</f>
        <v>SECRETARIA GENERAL</v>
      </c>
      <c r="P9" s="437" t="s">
        <v>72</v>
      </c>
      <c r="Q9" s="42"/>
      <c r="R9" s="42"/>
      <c r="S9" s="42"/>
      <c r="T9" s="48">
        <v>1</v>
      </c>
      <c r="U9" s="42"/>
      <c r="V9" s="50">
        <v>43480</v>
      </c>
      <c r="W9" s="50">
        <v>43661</v>
      </c>
      <c r="X9" s="43">
        <v>43830</v>
      </c>
      <c r="Y9" s="54" t="s">
        <v>144</v>
      </c>
      <c r="Z9" s="42">
        <v>1</v>
      </c>
      <c r="AA9" s="51">
        <f t="shared" si="0"/>
        <v>1</v>
      </c>
      <c r="AB9" s="48">
        <f t="shared" si="4"/>
        <v>1</v>
      </c>
      <c r="AC9" s="8" t="str">
        <f t="shared" si="5"/>
        <v>OK</v>
      </c>
      <c r="AD9" s="69" t="s">
        <v>245</v>
      </c>
      <c r="AF9" s="13" t="str">
        <f t="shared" si="1"/>
        <v>CUMPLIDA</v>
      </c>
      <c r="BG9" s="13" t="str">
        <f t="shared" si="2"/>
        <v>CUMPLIDA</v>
      </c>
      <c r="BI9" s="547" t="str">
        <f t="shared" si="3"/>
        <v>CERRADO</v>
      </c>
    </row>
    <row r="10" spans="1:63" ht="35.1" customHeight="1" x14ac:dyDescent="0.2">
      <c r="A10" s="42"/>
      <c r="B10" s="42"/>
      <c r="C10" s="437" t="s">
        <v>154</v>
      </c>
      <c r="D10" s="42"/>
      <c r="E10" s="598"/>
      <c r="F10" s="42"/>
      <c r="G10" s="42">
        <v>6</v>
      </c>
      <c r="H10" s="475" t="s">
        <v>733</v>
      </c>
      <c r="I10" s="44" t="s">
        <v>83</v>
      </c>
      <c r="J10" s="45" t="s">
        <v>99</v>
      </c>
      <c r="K10" s="45" t="s">
        <v>115</v>
      </c>
      <c r="L10" s="45" t="s">
        <v>130</v>
      </c>
      <c r="M10" s="53">
        <v>1</v>
      </c>
      <c r="N10" s="437" t="s">
        <v>69</v>
      </c>
      <c r="O10" s="437" t="str">
        <f>IF(H10="","",VLOOKUP(H10,'[1]Procedimientos Publicar'!$C$6:$E$85,3,FALSE))</f>
        <v>SECRETARIA GENERAL</v>
      </c>
      <c r="P10" s="437" t="s">
        <v>72</v>
      </c>
      <c r="Q10" s="42"/>
      <c r="R10" s="42"/>
      <c r="S10" s="42"/>
      <c r="T10" s="48">
        <v>1</v>
      </c>
      <c r="U10" s="42"/>
      <c r="V10" s="50">
        <v>43480</v>
      </c>
      <c r="W10" s="468">
        <v>43951</v>
      </c>
      <c r="X10" s="43">
        <v>43830</v>
      </c>
      <c r="Y10" s="56" t="s">
        <v>141</v>
      </c>
      <c r="Z10" s="42">
        <v>0.7</v>
      </c>
      <c r="AA10" s="51">
        <f t="shared" si="0"/>
        <v>0.7</v>
      </c>
      <c r="AB10" s="48">
        <f t="shared" si="4"/>
        <v>0.7</v>
      </c>
      <c r="AC10" s="8" t="str">
        <f t="shared" si="5"/>
        <v>EN TERMINO</v>
      </c>
      <c r="AD10" s="68" t="s">
        <v>244</v>
      </c>
      <c r="AF10" s="13" t="str">
        <f t="shared" si="1"/>
        <v>PENDIENTE</v>
      </c>
      <c r="BG10" s="13" t="str">
        <f t="shared" si="2"/>
        <v>INCUMPLIDA</v>
      </c>
      <c r="BI10" s="547" t="str">
        <f t="shared" si="3"/>
        <v>ABIERTO</v>
      </c>
    </row>
    <row r="11" spans="1:63" ht="35.1" customHeight="1" x14ac:dyDescent="0.2">
      <c r="A11" s="42"/>
      <c r="B11" s="42"/>
      <c r="C11" s="437" t="s">
        <v>154</v>
      </c>
      <c r="D11" s="42"/>
      <c r="E11" s="598"/>
      <c r="F11" s="42"/>
      <c r="G11" s="42">
        <v>7</v>
      </c>
      <c r="H11" s="475" t="s">
        <v>733</v>
      </c>
      <c r="I11" s="44" t="s">
        <v>84</v>
      </c>
      <c r="J11" s="45" t="s">
        <v>100</v>
      </c>
      <c r="K11" s="45" t="s">
        <v>116</v>
      </c>
      <c r="L11" s="45" t="s">
        <v>131</v>
      </c>
      <c r="M11" s="53">
        <v>1</v>
      </c>
      <c r="N11" s="437" t="s">
        <v>69</v>
      </c>
      <c r="O11" s="437" t="str">
        <f>IF(H11="","",VLOOKUP(H11,'[1]Procedimientos Publicar'!$C$6:$E$85,3,FALSE))</f>
        <v>SECRETARIA GENERAL</v>
      </c>
      <c r="P11" s="437" t="s">
        <v>72</v>
      </c>
      <c r="Q11" s="42"/>
      <c r="R11" s="42"/>
      <c r="S11" s="42"/>
      <c r="T11" s="48">
        <v>1</v>
      </c>
      <c r="U11" s="42"/>
      <c r="V11" s="50">
        <v>43480</v>
      </c>
      <c r="W11" s="50">
        <v>43661</v>
      </c>
      <c r="X11" s="43">
        <v>43830</v>
      </c>
      <c r="Y11" s="56" t="s">
        <v>145</v>
      </c>
      <c r="Z11" s="42">
        <v>1</v>
      </c>
      <c r="AA11" s="51">
        <f t="shared" si="0"/>
        <v>1</v>
      </c>
      <c r="AB11" s="48">
        <f t="shared" si="4"/>
        <v>1</v>
      </c>
      <c r="AC11" s="8" t="str">
        <f t="shared" si="5"/>
        <v>OK</v>
      </c>
      <c r="AD11" s="69" t="s">
        <v>245</v>
      </c>
      <c r="AF11" s="13" t="str">
        <f t="shared" si="1"/>
        <v>CUMPLIDA</v>
      </c>
      <c r="BG11" s="13" t="str">
        <f t="shared" si="2"/>
        <v>CUMPLIDA</v>
      </c>
      <c r="BI11" s="547" t="str">
        <f t="shared" si="3"/>
        <v>CERRADO</v>
      </c>
    </row>
    <row r="12" spans="1:63" ht="35.1" customHeight="1" x14ac:dyDescent="0.2">
      <c r="A12" s="42"/>
      <c r="B12" s="42"/>
      <c r="C12" s="437" t="s">
        <v>154</v>
      </c>
      <c r="D12" s="42"/>
      <c r="E12" s="598"/>
      <c r="F12" s="42"/>
      <c r="G12" s="42">
        <v>8</v>
      </c>
      <c r="H12" s="475" t="s">
        <v>733</v>
      </c>
      <c r="I12" s="44" t="s">
        <v>85</v>
      </c>
      <c r="J12" s="45" t="s">
        <v>101</v>
      </c>
      <c r="K12" s="45" t="s">
        <v>117</v>
      </c>
      <c r="L12" s="45" t="s">
        <v>132</v>
      </c>
      <c r="M12" s="53">
        <v>1</v>
      </c>
      <c r="N12" s="437" t="s">
        <v>69</v>
      </c>
      <c r="O12" s="437" t="str">
        <f>IF(H12="","",VLOOKUP(H12,'[1]Procedimientos Publicar'!$C$6:$E$85,3,FALSE))</f>
        <v>SECRETARIA GENERAL</v>
      </c>
      <c r="P12" s="437" t="s">
        <v>72</v>
      </c>
      <c r="Q12" s="42"/>
      <c r="R12" s="42"/>
      <c r="S12" s="42"/>
      <c r="T12" s="48">
        <v>1</v>
      </c>
      <c r="U12" s="42"/>
      <c r="V12" s="50">
        <v>43480</v>
      </c>
      <c r="W12" s="50">
        <v>43661</v>
      </c>
      <c r="X12" s="43">
        <v>43830</v>
      </c>
      <c r="Y12" s="56" t="s">
        <v>142</v>
      </c>
      <c r="Z12" s="42">
        <v>0.5</v>
      </c>
      <c r="AA12" s="51">
        <f t="shared" si="0"/>
        <v>0.5</v>
      </c>
      <c r="AB12" s="48">
        <f t="shared" si="4"/>
        <v>0.5</v>
      </c>
      <c r="AC12" s="8" t="str">
        <f t="shared" si="5"/>
        <v>EN TERMINO</v>
      </c>
      <c r="AD12" s="68" t="s">
        <v>246</v>
      </c>
      <c r="AF12" s="13" t="str">
        <f t="shared" si="1"/>
        <v>PENDIENTE</v>
      </c>
      <c r="BG12" s="13" t="str">
        <f t="shared" si="2"/>
        <v>INCUMPLIDA</v>
      </c>
      <c r="BI12" s="547" t="str">
        <f t="shared" si="3"/>
        <v>ABIERTO</v>
      </c>
    </row>
    <row r="13" spans="1:63" ht="35.1" customHeight="1" x14ac:dyDescent="0.25">
      <c r="A13" s="42"/>
      <c r="B13" s="42"/>
      <c r="C13" s="437" t="s">
        <v>154</v>
      </c>
      <c r="D13" s="42"/>
      <c r="E13" s="598"/>
      <c r="F13" s="42"/>
      <c r="G13" s="42">
        <v>9</v>
      </c>
      <c r="H13" s="475" t="s">
        <v>733</v>
      </c>
      <c r="I13" s="54" t="s">
        <v>86</v>
      </c>
      <c r="J13" s="45" t="s">
        <v>102</v>
      </c>
      <c r="K13" s="45" t="s">
        <v>118</v>
      </c>
      <c r="L13" s="45" t="s">
        <v>133</v>
      </c>
      <c r="M13" s="53">
        <v>1</v>
      </c>
      <c r="N13" s="437" t="s">
        <v>69</v>
      </c>
      <c r="O13" s="437" t="str">
        <f>IF(H13="","",VLOOKUP(H13,'[1]Procedimientos Publicar'!$C$6:$E$85,3,FALSE))</f>
        <v>SECRETARIA GENERAL</v>
      </c>
      <c r="P13" s="437" t="s">
        <v>72</v>
      </c>
      <c r="Q13" s="42"/>
      <c r="R13" s="42"/>
      <c r="S13" s="42"/>
      <c r="T13" s="48">
        <v>1</v>
      </c>
      <c r="U13" s="42"/>
      <c r="V13" s="50">
        <v>43480</v>
      </c>
      <c r="W13" s="468">
        <v>43951</v>
      </c>
      <c r="X13" s="43">
        <v>43830</v>
      </c>
      <c r="Y13" s="54" t="s">
        <v>146</v>
      </c>
      <c r="Z13" s="42">
        <v>0</v>
      </c>
      <c r="AA13" s="51">
        <f t="shared" si="0"/>
        <v>0</v>
      </c>
      <c r="AB13" s="48">
        <f t="shared" si="4"/>
        <v>0</v>
      </c>
      <c r="AC13" s="8" t="str">
        <f t="shared" si="5"/>
        <v>ALERTA</v>
      </c>
      <c r="AD13" s="70" t="s">
        <v>247</v>
      </c>
      <c r="AF13" s="13" t="str">
        <f t="shared" si="1"/>
        <v>INCUMPLIDA</v>
      </c>
      <c r="BG13" s="13" t="str">
        <f t="shared" si="2"/>
        <v>INCUMPLIDA</v>
      </c>
      <c r="BI13" s="547" t="str">
        <f t="shared" si="3"/>
        <v>ABIERTO</v>
      </c>
    </row>
    <row r="14" spans="1:63" ht="35.1" customHeight="1" x14ac:dyDescent="0.2">
      <c r="A14" s="42"/>
      <c r="B14" s="42"/>
      <c r="C14" s="437" t="s">
        <v>154</v>
      </c>
      <c r="D14" s="42"/>
      <c r="E14" s="598"/>
      <c r="F14" s="42"/>
      <c r="G14" s="42">
        <v>10</v>
      </c>
      <c r="H14" s="475" t="s">
        <v>733</v>
      </c>
      <c r="I14" s="44" t="s">
        <v>87</v>
      </c>
      <c r="J14" s="45" t="s">
        <v>102</v>
      </c>
      <c r="K14" s="45" t="s">
        <v>118</v>
      </c>
      <c r="L14" s="45" t="s">
        <v>133</v>
      </c>
      <c r="M14" s="53">
        <v>1</v>
      </c>
      <c r="N14" s="437" t="s">
        <v>69</v>
      </c>
      <c r="O14" s="437" t="str">
        <f>IF(H14="","",VLOOKUP(H14,'[1]Procedimientos Publicar'!$C$6:$E$85,3,FALSE))</f>
        <v>SECRETARIA GENERAL</v>
      </c>
      <c r="P14" s="437" t="s">
        <v>72</v>
      </c>
      <c r="Q14" s="42"/>
      <c r="R14" s="42"/>
      <c r="S14" s="42"/>
      <c r="T14" s="48">
        <v>1</v>
      </c>
      <c r="U14" s="42"/>
      <c r="V14" s="50">
        <v>43480</v>
      </c>
      <c r="W14" s="468">
        <v>43951</v>
      </c>
      <c r="X14" s="43">
        <v>43830</v>
      </c>
      <c r="Y14" s="57"/>
      <c r="Z14" s="42">
        <v>0</v>
      </c>
      <c r="AA14" s="51">
        <f t="shared" si="0"/>
        <v>0</v>
      </c>
      <c r="AB14" s="48">
        <f t="shared" si="4"/>
        <v>0</v>
      </c>
      <c r="AC14" s="8" t="str">
        <f t="shared" si="5"/>
        <v>ALERTA</v>
      </c>
      <c r="AD14" s="70" t="s">
        <v>247</v>
      </c>
      <c r="AF14" s="13" t="str">
        <f t="shared" si="1"/>
        <v>INCUMPLIDA</v>
      </c>
      <c r="BG14" s="13" t="str">
        <f t="shared" si="2"/>
        <v>INCUMPLIDA</v>
      </c>
      <c r="BI14" s="547" t="str">
        <f t="shared" si="3"/>
        <v>ABIERTO</v>
      </c>
    </row>
    <row r="15" spans="1:63" ht="35.1" customHeight="1" x14ac:dyDescent="0.25">
      <c r="A15" s="42"/>
      <c r="B15" s="42"/>
      <c r="C15" s="437" t="s">
        <v>154</v>
      </c>
      <c r="D15" s="42"/>
      <c r="E15" s="598"/>
      <c r="F15" s="42"/>
      <c r="G15" s="42">
        <v>11</v>
      </c>
      <c r="H15" s="475" t="s">
        <v>733</v>
      </c>
      <c r="I15" s="44" t="s">
        <v>88</v>
      </c>
      <c r="J15" s="45" t="s">
        <v>103</v>
      </c>
      <c r="K15" s="45" t="s">
        <v>119</v>
      </c>
      <c r="L15" s="45" t="s">
        <v>134</v>
      </c>
      <c r="M15" s="53">
        <v>1</v>
      </c>
      <c r="N15" s="437" t="s">
        <v>69</v>
      </c>
      <c r="O15" s="437" t="str">
        <f>IF(H15="","",VLOOKUP(H15,'[1]Procedimientos Publicar'!$C$6:$E$85,3,FALSE))</f>
        <v>SECRETARIA GENERAL</v>
      </c>
      <c r="P15" s="437" t="s">
        <v>72</v>
      </c>
      <c r="Q15" s="42"/>
      <c r="R15" s="42"/>
      <c r="S15" s="42"/>
      <c r="T15" s="48">
        <v>1</v>
      </c>
      <c r="U15" s="42"/>
      <c r="V15" s="50">
        <v>43480</v>
      </c>
      <c r="W15" s="50">
        <v>43661</v>
      </c>
      <c r="X15" s="43">
        <v>43830</v>
      </c>
      <c r="Y15" s="54" t="s">
        <v>147</v>
      </c>
      <c r="Z15" s="42">
        <v>0.5</v>
      </c>
      <c r="AA15" s="51">
        <f t="shared" si="0"/>
        <v>0.5</v>
      </c>
      <c r="AB15" s="48">
        <f t="shared" si="4"/>
        <v>0.5</v>
      </c>
      <c r="AC15" s="8" t="str">
        <f t="shared" si="5"/>
        <v>EN TERMINO</v>
      </c>
      <c r="AD15" s="68" t="s">
        <v>248</v>
      </c>
      <c r="AF15" s="13" t="str">
        <f t="shared" si="1"/>
        <v>PENDIENTE</v>
      </c>
      <c r="BG15" s="13" t="str">
        <f t="shared" si="2"/>
        <v>INCUMPLIDA</v>
      </c>
      <c r="BI15" s="547" t="str">
        <f t="shared" si="3"/>
        <v>ABIERTO</v>
      </c>
    </row>
    <row r="16" spans="1:63" ht="35.1" customHeight="1" x14ac:dyDescent="0.25">
      <c r="A16" s="42"/>
      <c r="B16" s="42"/>
      <c r="C16" s="437" t="s">
        <v>154</v>
      </c>
      <c r="D16" s="42"/>
      <c r="E16" s="598"/>
      <c r="F16" s="42"/>
      <c r="G16" s="42">
        <v>12</v>
      </c>
      <c r="H16" s="475" t="s">
        <v>733</v>
      </c>
      <c r="I16" s="52" t="s">
        <v>89</v>
      </c>
      <c r="J16" s="45" t="s">
        <v>104</v>
      </c>
      <c r="K16" s="45" t="s">
        <v>120</v>
      </c>
      <c r="L16" s="45" t="s">
        <v>135</v>
      </c>
      <c r="M16" s="53">
        <v>1</v>
      </c>
      <c r="N16" s="437" t="s">
        <v>69</v>
      </c>
      <c r="O16" s="437" t="str">
        <f>IF(H16="","",VLOOKUP(H16,'[1]Procedimientos Publicar'!$C$6:$E$85,3,FALSE))</f>
        <v>SECRETARIA GENERAL</v>
      </c>
      <c r="P16" s="437" t="s">
        <v>72</v>
      </c>
      <c r="Q16" s="42"/>
      <c r="R16" s="42"/>
      <c r="S16" s="42"/>
      <c r="T16" s="48">
        <v>1</v>
      </c>
      <c r="U16" s="42"/>
      <c r="V16" s="50">
        <v>43480</v>
      </c>
      <c r="W16" s="468">
        <v>43951</v>
      </c>
      <c r="X16" s="43">
        <v>43830</v>
      </c>
      <c r="Y16" s="54" t="s">
        <v>148</v>
      </c>
      <c r="Z16" s="42">
        <v>0</v>
      </c>
      <c r="AA16" s="51">
        <f t="shared" si="0"/>
        <v>0</v>
      </c>
      <c r="AB16" s="48">
        <f t="shared" si="4"/>
        <v>0</v>
      </c>
      <c r="AC16" s="8" t="str">
        <f t="shared" si="5"/>
        <v>ALERTA</v>
      </c>
      <c r="AD16" s="70" t="s">
        <v>247</v>
      </c>
      <c r="AF16" s="13" t="str">
        <f t="shared" si="1"/>
        <v>INCUMPLIDA</v>
      </c>
      <c r="BG16" s="13" t="str">
        <f t="shared" si="2"/>
        <v>INCUMPLIDA</v>
      </c>
      <c r="BI16" s="547" t="str">
        <f t="shared" si="3"/>
        <v>ABIERTO</v>
      </c>
    </row>
    <row r="17" spans="1:61" ht="35.1" customHeight="1" x14ac:dyDescent="0.2">
      <c r="A17" s="42"/>
      <c r="B17" s="42"/>
      <c r="C17" s="437" t="s">
        <v>154</v>
      </c>
      <c r="D17" s="42"/>
      <c r="E17" s="598"/>
      <c r="F17" s="42"/>
      <c r="G17" s="42">
        <v>13</v>
      </c>
      <c r="H17" s="475" t="s">
        <v>733</v>
      </c>
      <c r="I17" s="54" t="s">
        <v>90</v>
      </c>
      <c r="J17" s="45" t="s">
        <v>105</v>
      </c>
      <c r="K17" s="45" t="s">
        <v>121</v>
      </c>
      <c r="L17" s="45" t="s">
        <v>136</v>
      </c>
      <c r="M17" s="53">
        <v>2</v>
      </c>
      <c r="N17" s="437" t="s">
        <v>69</v>
      </c>
      <c r="O17" s="437" t="str">
        <f>IF(H17="","",VLOOKUP(H17,'[1]Procedimientos Publicar'!$C$6:$E$85,3,FALSE))</f>
        <v>SECRETARIA GENERAL</v>
      </c>
      <c r="P17" s="437" t="s">
        <v>72</v>
      </c>
      <c r="Q17" s="42"/>
      <c r="R17" s="42"/>
      <c r="S17" s="42"/>
      <c r="T17" s="48">
        <v>1</v>
      </c>
      <c r="U17" s="42"/>
      <c r="V17" s="50">
        <v>43480</v>
      </c>
      <c r="W17" s="468">
        <v>43951</v>
      </c>
      <c r="X17" s="43">
        <v>43830</v>
      </c>
      <c r="Y17" s="56" t="s">
        <v>141</v>
      </c>
      <c r="Z17" s="42">
        <v>1.4</v>
      </c>
      <c r="AA17" s="51">
        <f t="shared" si="0"/>
        <v>0.7</v>
      </c>
      <c r="AB17" s="48">
        <f t="shared" si="4"/>
        <v>0.7</v>
      </c>
      <c r="AC17" s="8" t="str">
        <f t="shared" si="5"/>
        <v>EN TERMINO</v>
      </c>
      <c r="AD17" s="68" t="s">
        <v>244</v>
      </c>
      <c r="AF17" s="13" t="str">
        <f t="shared" si="1"/>
        <v>PENDIENTE</v>
      </c>
      <c r="BG17" s="13" t="str">
        <f t="shared" si="2"/>
        <v>INCUMPLIDA</v>
      </c>
      <c r="BI17" s="547" t="str">
        <f t="shared" si="3"/>
        <v>ABIERTO</v>
      </c>
    </row>
    <row r="18" spans="1:61" ht="35.1" customHeight="1" x14ac:dyDescent="0.2">
      <c r="A18" s="42"/>
      <c r="B18" s="42"/>
      <c r="C18" s="437" t="s">
        <v>154</v>
      </c>
      <c r="D18" s="42"/>
      <c r="E18" s="598"/>
      <c r="F18" s="42"/>
      <c r="G18" s="42">
        <v>14</v>
      </c>
      <c r="H18" s="475" t="s">
        <v>733</v>
      </c>
      <c r="I18" s="54" t="s">
        <v>91</v>
      </c>
      <c r="J18" s="45" t="s">
        <v>106</v>
      </c>
      <c r="K18" s="45" t="s">
        <v>122</v>
      </c>
      <c r="L18" s="45" t="s">
        <v>137</v>
      </c>
      <c r="M18" s="53">
        <v>1</v>
      </c>
      <c r="N18" s="437" t="s">
        <v>69</v>
      </c>
      <c r="O18" s="437" t="str">
        <f>IF(H18="","",VLOOKUP(H18,'[1]Procedimientos Publicar'!$C$6:$E$85,3,FALSE))</f>
        <v>SECRETARIA GENERAL</v>
      </c>
      <c r="P18" s="437" t="s">
        <v>72</v>
      </c>
      <c r="Q18" s="42"/>
      <c r="R18" s="42"/>
      <c r="S18" s="42"/>
      <c r="T18" s="48">
        <v>1</v>
      </c>
      <c r="U18" s="42"/>
      <c r="V18" s="50">
        <v>43480</v>
      </c>
      <c r="W18" s="468">
        <v>43951</v>
      </c>
      <c r="X18" s="43">
        <v>43830</v>
      </c>
      <c r="Y18" s="56" t="s">
        <v>149</v>
      </c>
      <c r="Z18" s="42">
        <v>0.7</v>
      </c>
      <c r="AA18" s="51">
        <f t="shared" si="0"/>
        <v>0.7</v>
      </c>
      <c r="AB18" s="48">
        <f t="shared" si="4"/>
        <v>0.7</v>
      </c>
      <c r="AC18" s="8" t="str">
        <f t="shared" si="5"/>
        <v>EN TERMINO</v>
      </c>
      <c r="AD18" s="68" t="s">
        <v>244</v>
      </c>
      <c r="AF18" s="13" t="str">
        <f t="shared" si="1"/>
        <v>PENDIENTE</v>
      </c>
      <c r="BG18" s="13" t="str">
        <f t="shared" si="2"/>
        <v>INCUMPLIDA</v>
      </c>
      <c r="BI18" s="547" t="str">
        <f t="shared" si="3"/>
        <v>ABIERTO</v>
      </c>
    </row>
    <row r="19" spans="1:61" ht="35.1" customHeight="1" x14ac:dyDescent="0.2">
      <c r="A19" s="42"/>
      <c r="B19" s="42"/>
      <c r="C19" s="437" t="s">
        <v>154</v>
      </c>
      <c r="D19" s="42"/>
      <c r="E19" s="598"/>
      <c r="F19" s="42"/>
      <c r="G19" s="42">
        <v>15</v>
      </c>
      <c r="H19" s="475" t="s">
        <v>733</v>
      </c>
      <c r="I19" s="54" t="s">
        <v>94</v>
      </c>
      <c r="J19" s="45" t="s">
        <v>107</v>
      </c>
      <c r="K19" s="45" t="s">
        <v>123</v>
      </c>
      <c r="L19" s="45" t="s">
        <v>138</v>
      </c>
      <c r="M19" s="53">
        <v>1</v>
      </c>
      <c r="N19" s="437" t="s">
        <v>69</v>
      </c>
      <c r="O19" s="437" t="str">
        <f>IF(H19="","",VLOOKUP(H19,'[1]Procedimientos Publicar'!$C$6:$E$85,3,FALSE))</f>
        <v>SECRETARIA GENERAL</v>
      </c>
      <c r="P19" s="437" t="s">
        <v>72</v>
      </c>
      <c r="Q19" s="42"/>
      <c r="R19" s="42"/>
      <c r="S19" s="42"/>
      <c r="T19" s="48">
        <v>1</v>
      </c>
      <c r="U19" s="42"/>
      <c r="V19" s="50">
        <v>43480</v>
      </c>
      <c r="W19" s="50">
        <v>43661</v>
      </c>
      <c r="X19" s="43">
        <v>43830</v>
      </c>
      <c r="Y19" s="56" t="s">
        <v>150</v>
      </c>
      <c r="Z19" s="42">
        <v>1</v>
      </c>
      <c r="AA19" s="51">
        <f t="shared" si="0"/>
        <v>1</v>
      </c>
      <c r="AB19" s="48">
        <f t="shared" si="4"/>
        <v>1</v>
      </c>
      <c r="AC19" s="8" t="str">
        <f t="shared" si="5"/>
        <v>OK</v>
      </c>
      <c r="AD19" s="69" t="s">
        <v>245</v>
      </c>
      <c r="AF19" s="13" t="str">
        <f t="shared" si="1"/>
        <v>CUMPLIDA</v>
      </c>
      <c r="BG19" s="13" t="str">
        <f t="shared" si="2"/>
        <v>CUMPLIDA</v>
      </c>
      <c r="BI19" s="547" t="str">
        <f t="shared" si="3"/>
        <v>CERRADO</v>
      </c>
    </row>
    <row r="20" spans="1:61" ht="35.1" customHeight="1" x14ac:dyDescent="0.2">
      <c r="A20" s="42"/>
      <c r="B20" s="42"/>
      <c r="C20" s="437" t="s">
        <v>154</v>
      </c>
      <c r="D20" s="42"/>
      <c r="E20" s="598"/>
      <c r="F20" s="42"/>
      <c r="G20" s="42">
        <v>16</v>
      </c>
      <c r="H20" s="475" t="s">
        <v>733</v>
      </c>
      <c r="I20" s="54" t="s">
        <v>92</v>
      </c>
      <c r="J20" s="45" t="s">
        <v>108</v>
      </c>
      <c r="K20" s="45" t="s">
        <v>124</v>
      </c>
      <c r="L20" s="45" t="s">
        <v>139</v>
      </c>
      <c r="M20" s="53">
        <v>1</v>
      </c>
      <c r="N20" s="437" t="s">
        <v>69</v>
      </c>
      <c r="O20" s="437" t="str">
        <f>IF(H20="","",VLOOKUP(H20,'[1]Procedimientos Publicar'!$C$6:$E$85,3,FALSE))</f>
        <v>SECRETARIA GENERAL</v>
      </c>
      <c r="P20" s="437" t="s">
        <v>72</v>
      </c>
      <c r="Q20" s="42"/>
      <c r="R20" s="42"/>
      <c r="S20" s="42"/>
      <c r="T20" s="48">
        <v>1</v>
      </c>
      <c r="U20" s="42"/>
      <c r="V20" s="50">
        <v>43480</v>
      </c>
      <c r="W20" s="468">
        <v>43951</v>
      </c>
      <c r="X20" s="43">
        <v>43830</v>
      </c>
      <c r="Y20" s="56" t="s">
        <v>151</v>
      </c>
      <c r="Z20" s="42">
        <v>0</v>
      </c>
      <c r="AA20" s="51">
        <f t="shared" si="0"/>
        <v>0</v>
      </c>
      <c r="AB20" s="48">
        <f t="shared" si="4"/>
        <v>0</v>
      </c>
      <c r="AC20" s="8" t="str">
        <f t="shared" si="5"/>
        <v>ALERTA</v>
      </c>
      <c r="AD20" s="70" t="s">
        <v>247</v>
      </c>
      <c r="AF20" s="13" t="str">
        <f t="shared" si="1"/>
        <v>INCUMPLIDA</v>
      </c>
      <c r="BG20" s="13" t="str">
        <f t="shared" si="2"/>
        <v>INCUMPLIDA</v>
      </c>
      <c r="BI20" s="547" t="str">
        <f t="shared" si="3"/>
        <v>ABIERTO</v>
      </c>
    </row>
    <row r="21" spans="1:61" ht="35.1" customHeight="1" x14ac:dyDescent="0.25">
      <c r="A21" s="42"/>
      <c r="B21" s="42"/>
      <c r="C21" s="437" t="s">
        <v>154</v>
      </c>
      <c r="D21" s="42"/>
      <c r="E21" s="598"/>
      <c r="F21" s="42"/>
      <c r="G21" s="42">
        <v>17</v>
      </c>
      <c r="H21" s="475" t="s">
        <v>733</v>
      </c>
      <c r="I21" s="54" t="s">
        <v>93</v>
      </c>
      <c r="J21" s="45" t="s">
        <v>109</v>
      </c>
      <c r="K21" s="45" t="s">
        <v>125</v>
      </c>
      <c r="L21" s="55" t="s">
        <v>140</v>
      </c>
      <c r="M21" s="53">
        <v>1</v>
      </c>
      <c r="N21" s="437" t="s">
        <v>69</v>
      </c>
      <c r="O21" s="437" t="str">
        <f>IF(H21="","",VLOOKUP(H21,'[1]Procedimientos Publicar'!$C$6:$E$85,3,FALSE))</f>
        <v>SECRETARIA GENERAL</v>
      </c>
      <c r="P21" s="437" t="s">
        <v>72</v>
      </c>
      <c r="Q21" s="42"/>
      <c r="R21" s="42"/>
      <c r="S21" s="42"/>
      <c r="T21" s="48">
        <v>1</v>
      </c>
      <c r="U21" s="42"/>
      <c r="V21" s="50">
        <v>43480</v>
      </c>
      <c r="W21" s="50">
        <v>43661</v>
      </c>
      <c r="X21" s="43">
        <v>43830</v>
      </c>
      <c r="Y21" s="58" t="s">
        <v>152</v>
      </c>
      <c r="Z21" s="42">
        <v>1</v>
      </c>
      <c r="AA21" s="51">
        <f t="shared" si="0"/>
        <v>1</v>
      </c>
      <c r="AB21" s="48">
        <f t="shared" si="4"/>
        <v>1</v>
      </c>
      <c r="AC21" s="8" t="str">
        <f t="shared" si="5"/>
        <v>OK</v>
      </c>
      <c r="AD21" s="69" t="s">
        <v>245</v>
      </c>
      <c r="AF21" s="13" t="str">
        <f t="shared" si="1"/>
        <v>CUMPLIDA</v>
      </c>
      <c r="BG21" s="13" t="str">
        <f t="shared" si="2"/>
        <v>CUMPLIDA</v>
      </c>
      <c r="BI21" s="547" t="str">
        <f t="shared" si="3"/>
        <v>CERRADO</v>
      </c>
    </row>
    <row r="22" spans="1:61" ht="35.1" customHeight="1" x14ac:dyDescent="0.25">
      <c r="A22" s="72"/>
      <c r="B22" s="72"/>
      <c r="C22" s="439" t="s">
        <v>154</v>
      </c>
      <c r="D22" s="72"/>
      <c r="E22" s="599" t="s">
        <v>167</v>
      </c>
      <c r="F22" s="72"/>
      <c r="G22" s="72">
        <v>1</v>
      </c>
      <c r="H22" s="439" t="s">
        <v>728</v>
      </c>
      <c r="I22" s="73" t="s">
        <v>169</v>
      </c>
      <c r="J22" s="74" t="s">
        <v>175</v>
      </c>
      <c r="K22" s="75" t="s">
        <v>180</v>
      </c>
      <c r="L22" s="76" t="s">
        <v>186</v>
      </c>
      <c r="M22" s="77">
        <v>1</v>
      </c>
      <c r="N22" s="439" t="s">
        <v>69</v>
      </c>
      <c r="O22" s="439" t="str">
        <f>IF(H22="","",VLOOKUP(H22,'[1]Procedimientos Publicar'!$C$6:$E$85,3,FALSE))</f>
        <v>SECRETARIA GENERAL</v>
      </c>
      <c r="P22" s="439" t="s">
        <v>168</v>
      </c>
      <c r="Q22" s="72"/>
      <c r="R22" s="72"/>
      <c r="S22" s="75"/>
      <c r="T22" s="78">
        <v>1</v>
      </c>
      <c r="U22" s="72"/>
      <c r="V22" s="79">
        <v>43466</v>
      </c>
      <c r="W22" s="79">
        <v>43830</v>
      </c>
      <c r="X22" s="80">
        <v>43830</v>
      </c>
      <c r="Y22" s="19" t="s">
        <v>193</v>
      </c>
      <c r="Z22" s="87">
        <v>0.95</v>
      </c>
      <c r="AA22" s="88">
        <f t="shared" si="0"/>
        <v>0.95</v>
      </c>
      <c r="AB22" s="87">
        <f t="shared" ref="AB22:AB27" si="6">(IF(OR($T22="",AA22=""),"",IF(OR($T22=0,AA22=0),0,IF((AA22*100%)/$T22&gt;100%,100%,(AA22*100%)/$T22))))</f>
        <v>0.95</v>
      </c>
      <c r="AC22" s="8" t="str">
        <f t="shared" ref="AC22:AC27" si="7">IF(Z22="","",IF(AB22&lt;100%, IF(AB22&lt;25%, "ALERTA","EN TERMINO"), IF(AB22=100%, "OK", "EN TERMINO")))</f>
        <v>EN TERMINO</v>
      </c>
      <c r="AD22" s="103" t="s">
        <v>250</v>
      </c>
      <c r="AF22" s="13" t="str">
        <f t="shared" si="1"/>
        <v>PENDIENTE</v>
      </c>
      <c r="BG22" s="13" t="str">
        <f t="shared" si="2"/>
        <v>INCUMPLIDA</v>
      </c>
      <c r="BI22" s="547" t="str">
        <f t="shared" si="3"/>
        <v>ABIERTO</v>
      </c>
    </row>
    <row r="23" spans="1:61" ht="35.1" customHeight="1" x14ac:dyDescent="0.25">
      <c r="A23" s="72"/>
      <c r="B23" s="72"/>
      <c r="C23" s="439" t="s">
        <v>154</v>
      </c>
      <c r="D23" s="72"/>
      <c r="E23" s="599"/>
      <c r="F23" s="72"/>
      <c r="G23" s="72">
        <v>2</v>
      </c>
      <c r="H23" s="439" t="s">
        <v>728</v>
      </c>
      <c r="I23" s="73" t="s">
        <v>170</v>
      </c>
      <c r="J23" s="74" t="s">
        <v>176</v>
      </c>
      <c r="K23" s="76" t="s">
        <v>181</v>
      </c>
      <c r="L23" s="81" t="s">
        <v>187</v>
      </c>
      <c r="M23" s="82">
        <v>1</v>
      </c>
      <c r="N23" s="439" t="s">
        <v>69</v>
      </c>
      <c r="O23" s="439" t="str">
        <f>IF(H23="","",VLOOKUP(H23,'[1]Procedimientos Publicar'!$C$6:$E$85,3,FALSE))</f>
        <v>SECRETARIA GENERAL</v>
      </c>
      <c r="P23" s="439" t="s">
        <v>168</v>
      </c>
      <c r="Q23" s="72"/>
      <c r="R23" s="72"/>
      <c r="S23" s="76"/>
      <c r="T23" s="78">
        <v>1</v>
      </c>
      <c r="U23" s="72"/>
      <c r="V23" s="79">
        <v>43466</v>
      </c>
      <c r="W23" s="79">
        <v>43830</v>
      </c>
      <c r="X23" s="80">
        <v>43830</v>
      </c>
      <c r="Y23" s="19" t="s">
        <v>194</v>
      </c>
      <c r="Z23" s="72">
        <v>1</v>
      </c>
      <c r="AA23" s="88">
        <f t="shared" si="0"/>
        <v>1</v>
      </c>
      <c r="AB23" s="87">
        <f t="shared" si="6"/>
        <v>1</v>
      </c>
      <c r="AC23" s="8" t="str">
        <f t="shared" si="7"/>
        <v>OK</v>
      </c>
      <c r="AD23" s="104" t="s">
        <v>251</v>
      </c>
      <c r="AF23" s="13" t="str">
        <f t="shared" si="1"/>
        <v>CUMPLIDA</v>
      </c>
      <c r="BG23" s="13" t="str">
        <f t="shared" si="2"/>
        <v>CUMPLIDA</v>
      </c>
      <c r="BI23" s="547" t="str">
        <f t="shared" si="3"/>
        <v>CERRADO</v>
      </c>
    </row>
    <row r="24" spans="1:61" ht="35.1" customHeight="1" x14ac:dyDescent="0.25">
      <c r="A24" s="72"/>
      <c r="B24" s="72"/>
      <c r="C24" s="439" t="s">
        <v>154</v>
      </c>
      <c r="D24" s="72"/>
      <c r="E24" s="599"/>
      <c r="F24" s="72"/>
      <c r="G24" s="72">
        <v>3</v>
      </c>
      <c r="H24" s="439" t="s">
        <v>728</v>
      </c>
      <c r="I24" s="73" t="s">
        <v>171</v>
      </c>
      <c r="J24" s="74" t="s">
        <v>177</v>
      </c>
      <c r="K24" s="81" t="s">
        <v>182</v>
      </c>
      <c r="L24" s="81" t="s">
        <v>188</v>
      </c>
      <c r="M24" s="82">
        <v>1</v>
      </c>
      <c r="N24" s="439" t="s">
        <v>69</v>
      </c>
      <c r="O24" s="439" t="str">
        <f>IF(H24="","",VLOOKUP(H24,'[1]Procedimientos Publicar'!$C$6:$E$85,3,FALSE))</f>
        <v>SECRETARIA GENERAL</v>
      </c>
      <c r="P24" s="439" t="s">
        <v>168</v>
      </c>
      <c r="Q24" s="72"/>
      <c r="R24" s="72"/>
      <c r="S24" s="81"/>
      <c r="T24" s="78">
        <v>1</v>
      </c>
      <c r="U24" s="72"/>
      <c r="V24" s="79">
        <v>43466</v>
      </c>
      <c r="W24" s="79" t="s">
        <v>192</v>
      </c>
      <c r="X24" s="80">
        <v>43830</v>
      </c>
      <c r="Y24" s="19" t="s">
        <v>194</v>
      </c>
      <c r="Z24" s="72">
        <v>1</v>
      </c>
      <c r="AA24" s="88">
        <f t="shared" si="0"/>
        <v>1</v>
      </c>
      <c r="AB24" s="87">
        <f t="shared" si="6"/>
        <v>1</v>
      </c>
      <c r="AC24" s="8" t="str">
        <f t="shared" si="7"/>
        <v>OK</v>
      </c>
      <c r="AD24" s="104" t="s">
        <v>251</v>
      </c>
      <c r="AF24" s="13" t="str">
        <f t="shared" si="1"/>
        <v>CUMPLIDA</v>
      </c>
      <c r="BG24" s="13" t="str">
        <f t="shared" si="2"/>
        <v>CUMPLIDA</v>
      </c>
      <c r="BI24" s="547" t="str">
        <f t="shared" si="3"/>
        <v>CERRADO</v>
      </c>
    </row>
    <row r="25" spans="1:61" ht="35.1" customHeight="1" x14ac:dyDescent="0.25">
      <c r="A25" s="72"/>
      <c r="B25" s="72"/>
      <c r="C25" s="439" t="s">
        <v>154</v>
      </c>
      <c r="D25" s="72"/>
      <c r="E25" s="599"/>
      <c r="F25" s="72"/>
      <c r="G25" s="72">
        <v>4</v>
      </c>
      <c r="H25" s="439" t="s">
        <v>728</v>
      </c>
      <c r="I25" s="73" t="s">
        <v>172</v>
      </c>
      <c r="J25" s="74" t="s">
        <v>178</v>
      </c>
      <c r="K25" s="81" t="s">
        <v>183</v>
      </c>
      <c r="L25" s="81" t="s">
        <v>189</v>
      </c>
      <c r="M25" s="82">
        <v>1</v>
      </c>
      <c r="N25" s="439" t="s">
        <v>69</v>
      </c>
      <c r="O25" s="439" t="str">
        <f>IF(H25="","",VLOOKUP(H25,'[1]Procedimientos Publicar'!$C$6:$E$85,3,FALSE))</f>
        <v>SECRETARIA GENERAL</v>
      </c>
      <c r="P25" s="439" t="s">
        <v>168</v>
      </c>
      <c r="Q25" s="72"/>
      <c r="R25" s="72"/>
      <c r="S25" s="81"/>
      <c r="T25" s="78">
        <v>1</v>
      </c>
      <c r="U25" s="72"/>
      <c r="V25" s="79">
        <v>43344</v>
      </c>
      <c r="W25" s="79">
        <v>43830</v>
      </c>
      <c r="X25" s="80">
        <v>43830</v>
      </c>
      <c r="Y25" s="19" t="s">
        <v>195</v>
      </c>
      <c r="Z25" s="72">
        <v>1</v>
      </c>
      <c r="AA25" s="88">
        <f t="shared" si="0"/>
        <v>1</v>
      </c>
      <c r="AB25" s="87">
        <f t="shared" si="6"/>
        <v>1</v>
      </c>
      <c r="AC25" s="8" t="str">
        <f t="shared" si="7"/>
        <v>OK</v>
      </c>
      <c r="AD25" s="104" t="s">
        <v>251</v>
      </c>
      <c r="AF25" s="13" t="str">
        <f t="shared" si="1"/>
        <v>CUMPLIDA</v>
      </c>
      <c r="BG25" s="13" t="str">
        <f t="shared" si="2"/>
        <v>CUMPLIDA</v>
      </c>
      <c r="BI25" s="547" t="str">
        <f t="shared" si="3"/>
        <v>CERRADO</v>
      </c>
    </row>
    <row r="26" spans="1:61" ht="35.1" customHeight="1" x14ac:dyDescent="0.25">
      <c r="A26" s="72"/>
      <c r="B26" s="72"/>
      <c r="C26" s="439" t="s">
        <v>154</v>
      </c>
      <c r="D26" s="72"/>
      <c r="E26" s="599"/>
      <c r="F26" s="72"/>
      <c r="G26" s="72">
        <v>5</v>
      </c>
      <c r="H26" s="439" t="s">
        <v>728</v>
      </c>
      <c r="I26" s="73" t="s">
        <v>173</v>
      </c>
      <c r="J26" s="74" t="s">
        <v>179</v>
      </c>
      <c r="K26" s="76" t="s">
        <v>184</v>
      </c>
      <c r="L26" s="81" t="s">
        <v>190</v>
      </c>
      <c r="M26" s="83">
        <v>4</v>
      </c>
      <c r="N26" s="439" t="s">
        <v>69</v>
      </c>
      <c r="O26" s="439" t="str">
        <f>IF(H26="","",VLOOKUP(H26,'[1]Procedimientos Publicar'!$C$6:$E$85,3,FALSE))</f>
        <v>SECRETARIA GENERAL</v>
      </c>
      <c r="P26" s="439" t="s">
        <v>168</v>
      </c>
      <c r="Q26" s="72"/>
      <c r="R26" s="72"/>
      <c r="S26" s="81"/>
      <c r="T26" s="78">
        <v>1</v>
      </c>
      <c r="U26" s="72"/>
      <c r="V26" s="79">
        <v>43466</v>
      </c>
      <c r="W26" s="79">
        <v>43830</v>
      </c>
      <c r="X26" s="80">
        <v>43830</v>
      </c>
      <c r="Y26" s="19" t="s">
        <v>196</v>
      </c>
      <c r="Z26" s="72">
        <v>4</v>
      </c>
      <c r="AA26" s="88">
        <f t="shared" si="0"/>
        <v>1</v>
      </c>
      <c r="AB26" s="87">
        <f t="shared" si="6"/>
        <v>1</v>
      </c>
      <c r="AC26" s="8" t="str">
        <f t="shared" si="7"/>
        <v>OK</v>
      </c>
      <c r="AD26" s="104" t="s">
        <v>251</v>
      </c>
      <c r="AF26" s="13" t="str">
        <f t="shared" si="1"/>
        <v>CUMPLIDA</v>
      </c>
      <c r="BG26" s="13" t="str">
        <f t="shared" si="2"/>
        <v>CUMPLIDA</v>
      </c>
      <c r="BI26" s="547" t="str">
        <f t="shared" si="3"/>
        <v>CERRADO</v>
      </c>
    </row>
    <row r="27" spans="1:61" ht="35.1" customHeight="1" x14ac:dyDescent="0.25">
      <c r="A27" s="72"/>
      <c r="B27" s="72"/>
      <c r="C27" s="439" t="s">
        <v>154</v>
      </c>
      <c r="D27" s="72"/>
      <c r="E27" s="599"/>
      <c r="F27" s="72"/>
      <c r="G27" s="72">
        <v>6</v>
      </c>
      <c r="H27" s="439" t="s">
        <v>728</v>
      </c>
      <c r="I27" s="73" t="s">
        <v>174</v>
      </c>
      <c r="J27" s="84"/>
      <c r="K27" s="76" t="s">
        <v>185</v>
      </c>
      <c r="L27" s="81" t="s">
        <v>191</v>
      </c>
      <c r="M27" s="83">
        <v>1</v>
      </c>
      <c r="N27" s="439" t="s">
        <v>69</v>
      </c>
      <c r="O27" s="439" t="str">
        <f>IF(H27="","",VLOOKUP(H27,'[1]Procedimientos Publicar'!$C$6:$E$85,3,FALSE))</f>
        <v>SECRETARIA GENERAL</v>
      </c>
      <c r="P27" s="439" t="s">
        <v>168</v>
      </c>
      <c r="Q27" s="72"/>
      <c r="R27" s="72"/>
      <c r="S27" s="81"/>
      <c r="T27" s="78">
        <v>1</v>
      </c>
      <c r="U27" s="72"/>
      <c r="V27" s="79">
        <v>43466</v>
      </c>
      <c r="W27" s="79">
        <v>43830</v>
      </c>
      <c r="X27" s="80">
        <v>43830</v>
      </c>
      <c r="Y27" s="19" t="s">
        <v>197</v>
      </c>
      <c r="Z27" s="72">
        <v>1</v>
      </c>
      <c r="AA27" s="88">
        <f t="shared" si="0"/>
        <v>1</v>
      </c>
      <c r="AB27" s="87">
        <f t="shared" si="6"/>
        <v>1</v>
      </c>
      <c r="AC27" s="8" t="str">
        <f t="shared" si="7"/>
        <v>OK</v>
      </c>
      <c r="AD27" s="104" t="s">
        <v>251</v>
      </c>
      <c r="AF27" s="13" t="str">
        <f t="shared" si="1"/>
        <v>CUMPLIDA</v>
      </c>
      <c r="BG27" s="13" t="str">
        <f t="shared" si="2"/>
        <v>CUMPLIDA</v>
      </c>
      <c r="BI27" s="547" t="str">
        <f t="shared" si="3"/>
        <v>CERRADO</v>
      </c>
    </row>
    <row r="28" spans="1:61" ht="35.1" customHeight="1" x14ac:dyDescent="0.25">
      <c r="A28" s="85"/>
      <c r="B28" s="85"/>
      <c r="C28" s="440" t="s">
        <v>154</v>
      </c>
      <c r="D28" s="85"/>
      <c r="E28" s="600" t="s">
        <v>213</v>
      </c>
      <c r="F28" s="85"/>
      <c r="G28" s="85">
        <v>1</v>
      </c>
      <c r="H28" s="476" t="s">
        <v>734</v>
      </c>
      <c r="I28" s="89" t="s">
        <v>198</v>
      </c>
      <c r="J28" s="89" t="s">
        <v>214</v>
      </c>
      <c r="K28" s="23" t="s">
        <v>721</v>
      </c>
      <c r="L28" s="23" t="s">
        <v>226</v>
      </c>
      <c r="M28" s="24">
        <v>1</v>
      </c>
      <c r="N28" s="440" t="s">
        <v>69</v>
      </c>
      <c r="O28" s="440" t="str">
        <f>IF(H28="","",VLOOKUP(H28,'[1]Procedimientos Publicar'!$C$6:$E$85,3,FALSE))</f>
        <v>SECRETARIA GENERAL</v>
      </c>
      <c r="P28" s="440" t="s">
        <v>168</v>
      </c>
      <c r="Q28" s="85"/>
      <c r="R28" s="85"/>
      <c r="S28" s="92"/>
      <c r="T28" s="95">
        <v>1</v>
      </c>
      <c r="U28" s="85"/>
      <c r="V28" s="25">
        <v>43831</v>
      </c>
      <c r="W28" s="25">
        <v>44196</v>
      </c>
      <c r="X28" s="96">
        <v>43830</v>
      </c>
      <c r="Y28" s="26" t="s">
        <v>237</v>
      </c>
      <c r="Z28" s="85">
        <v>0.5</v>
      </c>
      <c r="AA28" s="97">
        <f t="shared" si="0"/>
        <v>0.5</v>
      </c>
      <c r="AB28" s="98">
        <f t="shared" ref="AB28:AB42" si="8">(IF(OR($T28="",AA28=""),"",IF(OR($T28=0,AA28=0),0,IF((AA28*100%)/$T28&gt;100%,100%,(AA28*100%)/$T28))))</f>
        <v>0.5</v>
      </c>
      <c r="AC28" s="8" t="str">
        <f t="shared" ref="AC28:AC42" si="9">IF(Z28="","",IF(AB28&lt;100%, IF(AB28&lt;25%, "ALERTA","EN TERMINO"), IF(AB28=100%, "OK", "EN TERMINO")))</f>
        <v>EN TERMINO</v>
      </c>
      <c r="AD28" s="103" t="s">
        <v>252</v>
      </c>
      <c r="AF28" s="13" t="str">
        <f t="shared" si="1"/>
        <v>PENDIENTE</v>
      </c>
      <c r="BG28" s="13" t="str">
        <f t="shared" si="2"/>
        <v>INCUMPLIDA</v>
      </c>
      <c r="BI28" s="547" t="str">
        <f t="shared" si="3"/>
        <v>ABIERTO</v>
      </c>
    </row>
    <row r="29" spans="1:61" ht="35.1" customHeight="1" x14ac:dyDescent="0.2">
      <c r="A29" s="85"/>
      <c r="B29" s="85"/>
      <c r="C29" s="440" t="s">
        <v>154</v>
      </c>
      <c r="D29" s="85"/>
      <c r="E29" s="600"/>
      <c r="F29" s="85"/>
      <c r="G29" s="85">
        <v>2</v>
      </c>
      <c r="H29" s="476" t="s">
        <v>734</v>
      </c>
      <c r="I29" s="89" t="s">
        <v>199</v>
      </c>
      <c r="J29" s="93" t="s">
        <v>215</v>
      </c>
      <c r="K29" s="92" t="s">
        <v>722</v>
      </c>
      <c r="L29" s="23" t="s">
        <v>227</v>
      </c>
      <c r="M29" s="24">
        <v>1</v>
      </c>
      <c r="N29" s="440" t="s">
        <v>69</v>
      </c>
      <c r="O29" s="440" t="str">
        <f>IF(H29="","",VLOOKUP(H29,'[1]Procedimientos Publicar'!$C$6:$E$85,3,FALSE))</f>
        <v>SECRETARIA GENERAL</v>
      </c>
      <c r="P29" s="440" t="s">
        <v>168</v>
      </c>
      <c r="Q29" s="85"/>
      <c r="R29" s="85"/>
      <c r="S29" s="92"/>
      <c r="T29" s="95">
        <v>1</v>
      </c>
      <c r="U29" s="85"/>
      <c r="V29" s="25">
        <v>43831</v>
      </c>
      <c r="W29" s="25">
        <v>44012</v>
      </c>
      <c r="X29" s="96">
        <v>43830</v>
      </c>
      <c r="Y29" s="67"/>
      <c r="Z29" s="85"/>
      <c r="AA29" s="97" t="str">
        <f t="shared" si="0"/>
        <v/>
      </c>
      <c r="AB29" s="98" t="str">
        <f t="shared" si="8"/>
        <v/>
      </c>
      <c r="AC29" s="8" t="str">
        <f t="shared" si="9"/>
        <v/>
      </c>
      <c r="AD29" s="105"/>
      <c r="AF29" s="13" t="str">
        <f t="shared" si="1"/>
        <v>PENDIENTE</v>
      </c>
      <c r="BG29" s="13" t="str">
        <f t="shared" si="2"/>
        <v>INCUMPLIDA</v>
      </c>
      <c r="BI29" s="547" t="str">
        <f t="shared" si="3"/>
        <v>ABIERTO</v>
      </c>
    </row>
    <row r="30" spans="1:61" ht="35.1" customHeight="1" x14ac:dyDescent="0.2">
      <c r="A30" s="85"/>
      <c r="B30" s="85"/>
      <c r="C30" s="440" t="s">
        <v>154</v>
      </c>
      <c r="D30" s="85"/>
      <c r="E30" s="600"/>
      <c r="F30" s="85"/>
      <c r="G30" s="85">
        <v>3</v>
      </c>
      <c r="H30" s="476" t="s">
        <v>734</v>
      </c>
      <c r="I30" s="89" t="s">
        <v>200</v>
      </c>
      <c r="J30" s="93" t="s">
        <v>216</v>
      </c>
      <c r="K30" s="23" t="s">
        <v>723</v>
      </c>
      <c r="L30" s="23" t="s">
        <v>228</v>
      </c>
      <c r="M30" s="24"/>
      <c r="N30" s="440" t="s">
        <v>69</v>
      </c>
      <c r="O30" s="440" t="str">
        <f>IF(H30="","",VLOOKUP(H30,'[1]Procedimientos Publicar'!$C$6:$E$85,3,FALSE))</f>
        <v>SECRETARIA GENERAL</v>
      </c>
      <c r="P30" s="440" t="s">
        <v>168</v>
      </c>
      <c r="Q30" s="85"/>
      <c r="R30" s="85"/>
      <c r="S30" s="92"/>
      <c r="T30" s="95">
        <v>1</v>
      </c>
      <c r="U30" s="85"/>
      <c r="V30" s="25">
        <v>43831</v>
      </c>
      <c r="W30" s="25" t="s">
        <v>236</v>
      </c>
      <c r="X30" s="96">
        <v>43830</v>
      </c>
      <c r="Y30" s="67"/>
      <c r="Z30" s="85"/>
      <c r="AA30" s="97" t="str">
        <f t="shared" si="0"/>
        <v/>
      </c>
      <c r="AB30" s="98" t="str">
        <f t="shared" si="8"/>
        <v/>
      </c>
      <c r="AC30" s="8" t="str">
        <f>IF(Z30="","",IF(AB30&lt;100%, IF(AB30&lt;25%, "ALERTA","EN TERMINO"), IF(AB30=100%, "OK", "EN TERMINO")))</f>
        <v/>
      </c>
      <c r="AD30" s="105"/>
      <c r="AF30" s="13" t="str">
        <f t="shared" si="1"/>
        <v>PENDIENTE</v>
      </c>
      <c r="BG30" s="13" t="str">
        <f t="shared" si="2"/>
        <v>INCUMPLIDA</v>
      </c>
      <c r="BI30" s="547" t="str">
        <f t="shared" si="3"/>
        <v>ABIERTO</v>
      </c>
    </row>
    <row r="31" spans="1:61" ht="35.1" customHeight="1" x14ac:dyDescent="0.25">
      <c r="A31" s="85"/>
      <c r="B31" s="85"/>
      <c r="C31" s="440" t="s">
        <v>154</v>
      </c>
      <c r="D31" s="85"/>
      <c r="E31" s="600"/>
      <c r="F31" s="85"/>
      <c r="G31" s="85">
        <v>4</v>
      </c>
      <c r="H31" s="476" t="s">
        <v>734</v>
      </c>
      <c r="I31" s="89" t="s">
        <v>201</v>
      </c>
      <c r="J31" s="89" t="s">
        <v>217</v>
      </c>
      <c r="K31" s="23" t="s">
        <v>223</v>
      </c>
      <c r="L31" s="23" t="s">
        <v>229</v>
      </c>
      <c r="M31" s="24">
        <v>1</v>
      </c>
      <c r="N31" s="440" t="s">
        <v>69</v>
      </c>
      <c r="O31" s="440" t="str">
        <f>IF(H31="","",VLOOKUP(H31,'[1]Procedimientos Publicar'!$C$6:$E$85,3,FALSE))</f>
        <v>SECRETARIA GENERAL</v>
      </c>
      <c r="P31" s="440" t="s">
        <v>168</v>
      </c>
      <c r="Q31" s="85"/>
      <c r="R31" s="85"/>
      <c r="S31" s="92"/>
      <c r="T31" s="95">
        <v>1</v>
      </c>
      <c r="U31" s="85"/>
      <c r="V31" s="25">
        <v>43617</v>
      </c>
      <c r="W31" s="25">
        <v>43830</v>
      </c>
      <c r="X31" s="96">
        <v>43830</v>
      </c>
      <c r="Y31" s="29" t="s">
        <v>238</v>
      </c>
      <c r="Z31" s="85">
        <v>1</v>
      </c>
      <c r="AA31" s="97">
        <f t="shared" si="0"/>
        <v>1</v>
      </c>
      <c r="AB31" s="98">
        <f t="shared" si="8"/>
        <v>1</v>
      </c>
      <c r="AC31" s="8" t="str">
        <f t="shared" si="9"/>
        <v>OK</v>
      </c>
      <c r="AD31" s="103" t="s">
        <v>252</v>
      </c>
      <c r="AF31" s="13" t="str">
        <f t="shared" si="1"/>
        <v>CUMPLIDA</v>
      </c>
      <c r="BG31" s="13" t="str">
        <f t="shared" si="2"/>
        <v>CUMPLIDA</v>
      </c>
      <c r="BI31" s="547" t="str">
        <f t="shared" si="3"/>
        <v>CERRADO</v>
      </c>
    </row>
    <row r="32" spans="1:61" ht="35.1" customHeight="1" x14ac:dyDescent="0.25">
      <c r="A32" s="85"/>
      <c r="B32" s="85"/>
      <c r="C32" s="440" t="s">
        <v>154</v>
      </c>
      <c r="D32" s="85"/>
      <c r="E32" s="600"/>
      <c r="F32" s="85"/>
      <c r="G32" s="85">
        <v>5</v>
      </c>
      <c r="H32" s="476" t="s">
        <v>734</v>
      </c>
      <c r="I32" s="89" t="s">
        <v>202</v>
      </c>
      <c r="J32" s="89" t="s">
        <v>217</v>
      </c>
      <c r="K32" s="23" t="s">
        <v>223</v>
      </c>
      <c r="L32" s="23" t="s">
        <v>230</v>
      </c>
      <c r="M32" s="24">
        <v>1</v>
      </c>
      <c r="N32" s="440" t="s">
        <v>69</v>
      </c>
      <c r="O32" s="440" t="str">
        <f>IF(H32="","",VLOOKUP(H32,'[1]Procedimientos Publicar'!$C$6:$E$85,3,FALSE))</f>
        <v>SECRETARIA GENERAL</v>
      </c>
      <c r="P32" s="440" t="s">
        <v>168</v>
      </c>
      <c r="Q32" s="85"/>
      <c r="R32" s="85"/>
      <c r="S32" s="92"/>
      <c r="T32" s="95">
        <v>1</v>
      </c>
      <c r="U32" s="85"/>
      <c r="V32" s="25">
        <v>43617</v>
      </c>
      <c r="W32" s="25">
        <v>43830</v>
      </c>
      <c r="X32" s="96">
        <v>43830</v>
      </c>
      <c r="Y32" s="29" t="s">
        <v>238</v>
      </c>
      <c r="Z32" s="85">
        <v>1</v>
      </c>
      <c r="AA32" s="97">
        <f t="shared" si="0"/>
        <v>1</v>
      </c>
      <c r="AB32" s="98">
        <f t="shared" si="8"/>
        <v>1</v>
      </c>
      <c r="AC32" s="8" t="str">
        <f t="shared" si="9"/>
        <v>OK</v>
      </c>
      <c r="AD32" s="103" t="s">
        <v>252</v>
      </c>
      <c r="AF32" s="13" t="str">
        <f t="shared" si="1"/>
        <v>CUMPLIDA</v>
      </c>
      <c r="BG32" s="13" t="str">
        <f t="shared" si="2"/>
        <v>CUMPLIDA</v>
      </c>
      <c r="BI32" s="547" t="str">
        <f t="shared" si="3"/>
        <v>CERRADO</v>
      </c>
    </row>
    <row r="33" spans="1:61" ht="35.1" customHeight="1" x14ac:dyDescent="0.2">
      <c r="A33" s="85"/>
      <c r="B33" s="85"/>
      <c r="C33" s="440" t="s">
        <v>154</v>
      </c>
      <c r="D33" s="85"/>
      <c r="E33" s="600"/>
      <c r="F33" s="85"/>
      <c r="G33" s="85">
        <v>6</v>
      </c>
      <c r="H33" s="476" t="s">
        <v>734</v>
      </c>
      <c r="I33" s="89" t="s">
        <v>203</v>
      </c>
      <c r="J33" s="89" t="s">
        <v>218</v>
      </c>
      <c r="K33" s="23" t="s">
        <v>224</v>
      </c>
      <c r="L33" s="23" t="s">
        <v>231</v>
      </c>
      <c r="M33" s="24">
        <v>1</v>
      </c>
      <c r="N33" s="440" t="s">
        <v>69</v>
      </c>
      <c r="O33" s="440" t="str">
        <f>IF(H33="","",VLOOKUP(H33,'[1]Procedimientos Publicar'!$C$6:$E$85,3,FALSE))</f>
        <v>SECRETARIA GENERAL</v>
      </c>
      <c r="P33" s="440" t="s">
        <v>168</v>
      </c>
      <c r="Q33" s="85"/>
      <c r="R33" s="85"/>
      <c r="S33" s="92"/>
      <c r="T33" s="95">
        <v>1</v>
      </c>
      <c r="U33" s="85"/>
      <c r="V33" s="25">
        <v>43831</v>
      </c>
      <c r="W33" s="25">
        <v>44196</v>
      </c>
      <c r="X33" s="96">
        <v>43830</v>
      </c>
      <c r="Y33" s="67"/>
      <c r="Z33" s="85"/>
      <c r="AA33" s="97" t="str">
        <f t="shared" si="0"/>
        <v/>
      </c>
      <c r="AB33" s="98" t="str">
        <f t="shared" si="8"/>
        <v/>
      </c>
      <c r="AC33" s="8" t="str">
        <f t="shared" si="9"/>
        <v/>
      </c>
      <c r="AD33" s="105"/>
      <c r="AF33" s="13" t="str">
        <f t="shared" si="1"/>
        <v>PENDIENTE</v>
      </c>
      <c r="BG33" s="13" t="str">
        <f t="shared" si="2"/>
        <v>INCUMPLIDA</v>
      </c>
      <c r="BI33" s="547" t="str">
        <f t="shared" si="3"/>
        <v>ABIERTO</v>
      </c>
    </row>
    <row r="34" spans="1:61" ht="35.1" customHeight="1" x14ac:dyDescent="0.2">
      <c r="A34" s="85"/>
      <c r="B34" s="85"/>
      <c r="C34" s="440" t="s">
        <v>154</v>
      </c>
      <c r="D34" s="85"/>
      <c r="E34" s="600"/>
      <c r="F34" s="85"/>
      <c r="G34" s="85">
        <v>7</v>
      </c>
      <c r="H34" s="476" t="s">
        <v>734</v>
      </c>
      <c r="I34" s="89" t="s">
        <v>204</v>
      </c>
      <c r="J34" s="92" t="s">
        <v>219</v>
      </c>
      <c r="K34" s="23" t="s">
        <v>225</v>
      </c>
      <c r="L34" s="23" t="s">
        <v>232</v>
      </c>
      <c r="M34" s="24">
        <v>1</v>
      </c>
      <c r="N34" s="440" t="s">
        <v>69</v>
      </c>
      <c r="O34" s="440" t="str">
        <f>IF(H34="","",VLOOKUP(H34,'[1]Procedimientos Publicar'!$C$6:$E$85,3,FALSE))</f>
        <v>SECRETARIA GENERAL</v>
      </c>
      <c r="P34" s="440" t="s">
        <v>168</v>
      </c>
      <c r="Q34" s="85"/>
      <c r="R34" s="85"/>
      <c r="S34" s="92"/>
      <c r="T34" s="95">
        <v>1</v>
      </c>
      <c r="U34" s="85"/>
      <c r="V34" s="25">
        <v>44012</v>
      </c>
      <c r="W34" s="25">
        <v>44377</v>
      </c>
      <c r="X34" s="96">
        <v>43830</v>
      </c>
      <c r="Y34" s="67"/>
      <c r="Z34" s="85"/>
      <c r="AA34" s="97" t="str">
        <f t="shared" si="0"/>
        <v/>
      </c>
      <c r="AB34" s="98" t="str">
        <f t="shared" si="8"/>
        <v/>
      </c>
      <c r="AC34" s="8" t="str">
        <f t="shared" si="9"/>
        <v/>
      </c>
      <c r="AD34" s="105"/>
      <c r="AF34" s="13" t="str">
        <f t="shared" si="1"/>
        <v>PENDIENTE</v>
      </c>
      <c r="BG34" s="13" t="str">
        <f t="shared" si="2"/>
        <v>INCUMPLIDA</v>
      </c>
      <c r="BI34" s="547" t="str">
        <f t="shared" si="3"/>
        <v>ABIERTO</v>
      </c>
    </row>
    <row r="35" spans="1:61" ht="35.1" customHeight="1" x14ac:dyDescent="0.2">
      <c r="A35" s="85"/>
      <c r="B35" s="85"/>
      <c r="C35" s="440" t="s">
        <v>154</v>
      </c>
      <c r="D35" s="85"/>
      <c r="E35" s="600"/>
      <c r="F35" s="85"/>
      <c r="G35" s="85">
        <v>8</v>
      </c>
      <c r="H35" s="476" t="s">
        <v>734</v>
      </c>
      <c r="I35" s="90" t="s">
        <v>205</v>
      </c>
      <c r="J35" s="92" t="s">
        <v>220</v>
      </c>
      <c r="K35" s="94" t="s">
        <v>221</v>
      </c>
      <c r="L35" s="23" t="s">
        <v>233</v>
      </c>
      <c r="M35" s="24">
        <v>1</v>
      </c>
      <c r="N35" s="440" t="s">
        <v>69</v>
      </c>
      <c r="O35" s="440" t="str">
        <f>IF(H35="","",VLOOKUP(H35,'[1]Procedimientos Publicar'!$C$6:$E$85,3,FALSE))</f>
        <v>SECRETARIA GENERAL</v>
      </c>
      <c r="P35" s="440" t="s">
        <v>168</v>
      </c>
      <c r="Q35" s="85"/>
      <c r="R35" s="85"/>
      <c r="S35" s="94"/>
      <c r="T35" s="95">
        <v>1</v>
      </c>
      <c r="U35" s="85"/>
      <c r="V35" s="25">
        <v>43831</v>
      </c>
      <c r="W35" s="25">
        <v>44074</v>
      </c>
      <c r="X35" s="96">
        <v>43830</v>
      </c>
      <c r="Y35" s="67"/>
      <c r="Z35" s="85"/>
      <c r="AA35" s="97" t="str">
        <f t="shared" si="0"/>
        <v/>
      </c>
      <c r="AB35" s="98" t="str">
        <f t="shared" si="8"/>
        <v/>
      </c>
      <c r="AC35" s="8" t="str">
        <f t="shared" si="9"/>
        <v/>
      </c>
      <c r="AD35" s="105"/>
      <c r="AF35" s="13" t="str">
        <f t="shared" si="1"/>
        <v>PENDIENTE</v>
      </c>
      <c r="BG35" s="13" t="str">
        <f t="shared" si="2"/>
        <v>INCUMPLIDA</v>
      </c>
      <c r="BI35" s="547" t="str">
        <f t="shared" si="3"/>
        <v>ABIERTO</v>
      </c>
    </row>
    <row r="36" spans="1:61" ht="35.1" customHeight="1" x14ac:dyDescent="0.2">
      <c r="A36" s="85"/>
      <c r="B36" s="85"/>
      <c r="C36" s="440" t="s">
        <v>154</v>
      </c>
      <c r="D36" s="85"/>
      <c r="E36" s="600"/>
      <c r="F36" s="85"/>
      <c r="G36" s="85">
        <v>9</v>
      </c>
      <c r="H36" s="476" t="s">
        <v>734</v>
      </c>
      <c r="I36" s="89" t="s">
        <v>206</v>
      </c>
      <c r="J36" s="92" t="s">
        <v>220</v>
      </c>
      <c r="K36" s="94" t="s">
        <v>221</v>
      </c>
      <c r="L36" s="23" t="s">
        <v>233</v>
      </c>
      <c r="M36" s="24">
        <v>1</v>
      </c>
      <c r="N36" s="440" t="s">
        <v>69</v>
      </c>
      <c r="O36" s="440" t="str">
        <f>IF(H36="","",VLOOKUP(H36,'[1]Procedimientos Publicar'!$C$6:$E$85,3,FALSE))</f>
        <v>SECRETARIA GENERAL</v>
      </c>
      <c r="P36" s="440" t="s">
        <v>168</v>
      </c>
      <c r="Q36" s="85"/>
      <c r="R36" s="85"/>
      <c r="S36" s="94"/>
      <c r="T36" s="95">
        <v>1</v>
      </c>
      <c r="U36" s="85"/>
      <c r="V36" s="25">
        <v>43831</v>
      </c>
      <c r="W36" s="25">
        <v>44074</v>
      </c>
      <c r="X36" s="96">
        <v>43830</v>
      </c>
      <c r="Y36" s="67"/>
      <c r="Z36" s="85"/>
      <c r="AA36" s="97" t="str">
        <f t="shared" si="0"/>
        <v/>
      </c>
      <c r="AB36" s="98" t="str">
        <f t="shared" si="8"/>
        <v/>
      </c>
      <c r="AC36" s="8" t="str">
        <f t="shared" si="9"/>
        <v/>
      </c>
      <c r="AD36" s="105"/>
      <c r="AF36" s="13" t="str">
        <f t="shared" si="1"/>
        <v>PENDIENTE</v>
      </c>
      <c r="BG36" s="13" t="str">
        <f t="shared" si="2"/>
        <v>INCUMPLIDA</v>
      </c>
      <c r="BI36" s="547" t="str">
        <f t="shared" si="3"/>
        <v>ABIERTO</v>
      </c>
    </row>
    <row r="37" spans="1:61" ht="35.1" customHeight="1" x14ac:dyDescent="0.25">
      <c r="A37" s="85"/>
      <c r="B37" s="85"/>
      <c r="C37" s="440" t="s">
        <v>154</v>
      </c>
      <c r="D37" s="85"/>
      <c r="E37" s="600"/>
      <c r="F37" s="85"/>
      <c r="G37" s="85">
        <v>10</v>
      </c>
      <c r="H37" s="476" t="s">
        <v>734</v>
      </c>
      <c r="I37" s="91" t="s">
        <v>207</v>
      </c>
      <c r="J37" s="30"/>
      <c r="K37" s="23"/>
      <c r="L37" s="23"/>
      <c r="M37" s="24"/>
      <c r="N37" s="440" t="s">
        <v>69</v>
      </c>
      <c r="O37" s="440" t="str">
        <f>IF(H37="","",VLOOKUP(H37,'[1]Procedimientos Publicar'!$C$6:$E$85,3,FALSE))</f>
        <v>SECRETARIA GENERAL</v>
      </c>
      <c r="P37" s="440" t="s">
        <v>168</v>
      </c>
      <c r="Q37" s="85"/>
      <c r="R37" s="85"/>
      <c r="S37" s="92"/>
      <c r="T37" s="95">
        <v>1</v>
      </c>
      <c r="U37" s="85"/>
      <c r="V37" s="25"/>
      <c r="W37" s="25"/>
      <c r="X37" s="96">
        <v>43830</v>
      </c>
      <c r="Y37" s="31" t="s">
        <v>239</v>
      </c>
      <c r="Z37" s="85"/>
      <c r="AA37" s="97" t="str">
        <f t="shared" ref="AA37:AA71" si="10">(IF(Z37="","",IF(OR($M37=0,$M37="",$X37=""),"",Z37/$M37)))</f>
        <v/>
      </c>
      <c r="AB37" s="98" t="str">
        <f t="shared" si="8"/>
        <v/>
      </c>
      <c r="AC37" s="8" t="str">
        <f t="shared" si="9"/>
        <v/>
      </c>
      <c r="AD37" s="426" t="s">
        <v>253</v>
      </c>
      <c r="AF37" s="13" t="str">
        <f t="shared" si="1"/>
        <v>PENDIENTE</v>
      </c>
      <c r="BG37" s="13" t="str">
        <f t="shared" ref="BG37:BG71" si="11">IF(AB37=100%,"CUMPLIDA","INCUMPLIDA")</f>
        <v>INCUMPLIDA</v>
      </c>
      <c r="BI37" s="547" t="str">
        <f t="shared" si="3"/>
        <v>ABIERTO</v>
      </c>
    </row>
    <row r="38" spans="1:61" ht="35.1" customHeight="1" x14ac:dyDescent="0.25">
      <c r="A38" s="85"/>
      <c r="B38" s="85"/>
      <c r="C38" s="440" t="s">
        <v>154</v>
      </c>
      <c r="D38" s="85"/>
      <c r="E38" s="600"/>
      <c r="F38" s="85"/>
      <c r="G38" s="85">
        <v>11</v>
      </c>
      <c r="H38" s="476" t="s">
        <v>734</v>
      </c>
      <c r="I38" s="91" t="s">
        <v>208</v>
      </c>
      <c r="J38" s="30"/>
      <c r="K38" s="23"/>
      <c r="L38" s="23"/>
      <c r="M38" s="24"/>
      <c r="N38" s="440" t="s">
        <v>69</v>
      </c>
      <c r="O38" s="440" t="str">
        <f>IF(H38="","",VLOOKUP(H38,'[1]Procedimientos Publicar'!$C$6:$E$85,3,FALSE))</f>
        <v>SECRETARIA GENERAL</v>
      </c>
      <c r="P38" s="440" t="s">
        <v>168</v>
      </c>
      <c r="Q38" s="85"/>
      <c r="R38" s="85"/>
      <c r="S38" s="92"/>
      <c r="T38" s="95">
        <v>1</v>
      </c>
      <c r="U38" s="85"/>
      <c r="V38" s="25"/>
      <c r="W38" s="25"/>
      <c r="X38" s="96">
        <v>43830</v>
      </c>
      <c r="Y38" s="31" t="s">
        <v>239</v>
      </c>
      <c r="Z38" s="85"/>
      <c r="AA38" s="97" t="str">
        <f t="shared" si="10"/>
        <v/>
      </c>
      <c r="AB38" s="98" t="str">
        <f t="shared" si="8"/>
        <v/>
      </c>
      <c r="AC38" s="8" t="str">
        <f t="shared" si="9"/>
        <v/>
      </c>
      <c r="AD38" s="426" t="s">
        <v>253</v>
      </c>
      <c r="AF38" s="13" t="str">
        <f t="shared" si="1"/>
        <v>PENDIENTE</v>
      </c>
      <c r="BG38" s="13" t="str">
        <f t="shared" si="11"/>
        <v>INCUMPLIDA</v>
      </c>
      <c r="BI38" s="547" t="str">
        <f t="shared" si="3"/>
        <v>ABIERTO</v>
      </c>
    </row>
    <row r="39" spans="1:61" ht="35.1" customHeight="1" x14ac:dyDescent="0.25">
      <c r="A39" s="85"/>
      <c r="B39" s="85"/>
      <c r="C39" s="440" t="s">
        <v>154</v>
      </c>
      <c r="D39" s="85"/>
      <c r="E39" s="600"/>
      <c r="F39" s="85"/>
      <c r="G39" s="85">
        <v>12</v>
      </c>
      <c r="H39" s="476" t="s">
        <v>734</v>
      </c>
      <c r="I39" s="86" t="s">
        <v>209</v>
      </c>
      <c r="J39" s="89" t="s">
        <v>217</v>
      </c>
      <c r="K39" s="23" t="s">
        <v>223</v>
      </c>
      <c r="L39" s="23" t="s">
        <v>234</v>
      </c>
      <c r="M39" s="24">
        <v>1</v>
      </c>
      <c r="N39" s="440" t="s">
        <v>69</v>
      </c>
      <c r="O39" s="440" t="str">
        <f>IF(H39="","",VLOOKUP(H39,'[1]Procedimientos Publicar'!$C$6:$E$85,3,FALSE))</f>
        <v>SECRETARIA GENERAL</v>
      </c>
      <c r="P39" s="440" t="s">
        <v>168</v>
      </c>
      <c r="Q39" s="85"/>
      <c r="R39" s="85"/>
      <c r="S39" s="92"/>
      <c r="T39" s="95">
        <v>1</v>
      </c>
      <c r="U39" s="85"/>
      <c r="V39" s="25">
        <v>43617</v>
      </c>
      <c r="W39" s="25">
        <v>43830</v>
      </c>
      <c r="X39" s="96">
        <v>43830</v>
      </c>
      <c r="Y39" s="29" t="s">
        <v>238</v>
      </c>
      <c r="Z39" s="85">
        <v>1</v>
      </c>
      <c r="AA39" s="97">
        <f t="shared" si="10"/>
        <v>1</v>
      </c>
      <c r="AB39" s="98">
        <f t="shared" si="8"/>
        <v>1</v>
      </c>
      <c r="AC39" s="8" t="str">
        <f t="shared" si="9"/>
        <v>OK</v>
      </c>
      <c r="AD39" s="104" t="s">
        <v>251</v>
      </c>
      <c r="AF39" s="13" t="str">
        <f t="shared" si="1"/>
        <v>CUMPLIDA</v>
      </c>
      <c r="BG39" s="13" t="str">
        <f t="shared" si="11"/>
        <v>CUMPLIDA</v>
      </c>
      <c r="BI39" s="547" t="str">
        <f t="shared" si="3"/>
        <v>CERRADO</v>
      </c>
    </row>
    <row r="40" spans="1:61" ht="35.1" customHeight="1" x14ac:dyDescent="0.25">
      <c r="A40" s="85"/>
      <c r="B40" s="85"/>
      <c r="C40" s="440" t="s">
        <v>154</v>
      </c>
      <c r="D40" s="85"/>
      <c r="E40" s="600"/>
      <c r="F40" s="85"/>
      <c r="G40" s="85">
        <v>13</v>
      </c>
      <c r="H40" s="476" t="s">
        <v>734</v>
      </c>
      <c r="I40" s="86" t="s">
        <v>210</v>
      </c>
      <c r="J40" s="89" t="s">
        <v>217</v>
      </c>
      <c r="K40" s="23" t="s">
        <v>223</v>
      </c>
      <c r="L40" s="23" t="s">
        <v>234</v>
      </c>
      <c r="M40" s="24">
        <v>1</v>
      </c>
      <c r="N40" s="440" t="s">
        <v>69</v>
      </c>
      <c r="O40" s="440" t="str">
        <f>IF(H40="","",VLOOKUP(H40,'[1]Procedimientos Publicar'!$C$6:$E$85,3,FALSE))</f>
        <v>SECRETARIA GENERAL</v>
      </c>
      <c r="P40" s="440" t="s">
        <v>168</v>
      </c>
      <c r="Q40" s="85"/>
      <c r="R40" s="85"/>
      <c r="S40" s="92"/>
      <c r="T40" s="95">
        <v>1</v>
      </c>
      <c r="U40" s="85"/>
      <c r="V40" s="25">
        <v>43617</v>
      </c>
      <c r="W40" s="25">
        <v>43830</v>
      </c>
      <c r="X40" s="96">
        <v>43830</v>
      </c>
      <c r="Y40" s="29" t="s">
        <v>238</v>
      </c>
      <c r="Z40" s="85">
        <v>1</v>
      </c>
      <c r="AA40" s="97">
        <f t="shared" si="10"/>
        <v>1</v>
      </c>
      <c r="AB40" s="98">
        <f t="shared" si="8"/>
        <v>1</v>
      </c>
      <c r="AC40" s="8" t="str">
        <f t="shared" si="9"/>
        <v>OK</v>
      </c>
      <c r="AD40" s="104" t="s">
        <v>251</v>
      </c>
      <c r="AF40" s="13" t="str">
        <f t="shared" si="1"/>
        <v>CUMPLIDA</v>
      </c>
      <c r="BG40" s="13" t="str">
        <f t="shared" si="11"/>
        <v>CUMPLIDA</v>
      </c>
      <c r="BI40" s="547" t="str">
        <f t="shared" si="3"/>
        <v>CERRADO</v>
      </c>
    </row>
    <row r="41" spans="1:61" ht="35.1" customHeight="1" x14ac:dyDescent="0.25">
      <c r="A41" s="85"/>
      <c r="B41" s="85"/>
      <c r="C41" s="440" t="s">
        <v>154</v>
      </c>
      <c r="D41" s="85"/>
      <c r="E41" s="600"/>
      <c r="F41" s="85"/>
      <c r="G41" s="85">
        <v>14</v>
      </c>
      <c r="H41" s="476" t="s">
        <v>734</v>
      </c>
      <c r="I41" s="86" t="s">
        <v>211</v>
      </c>
      <c r="J41" s="89" t="s">
        <v>217</v>
      </c>
      <c r="K41" s="23" t="s">
        <v>223</v>
      </c>
      <c r="L41" s="23" t="s">
        <v>234</v>
      </c>
      <c r="M41" s="24">
        <v>1</v>
      </c>
      <c r="N41" s="440" t="s">
        <v>69</v>
      </c>
      <c r="O41" s="440" t="str">
        <f>IF(H41="","",VLOOKUP(H41,'[1]Procedimientos Publicar'!$C$6:$E$85,3,FALSE))</f>
        <v>SECRETARIA GENERAL</v>
      </c>
      <c r="P41" s="440" t="s">
        <v>168</v>
      </c>
      <c r="Q41" s="85"/>
      <c r="R41" s="85"/>
      <c r="S41" s="92"/>
      <c r="T41" s="95">
        <v>1</v>
      </c>
      <c r="U41" s="85"/>
      <c r="V41" s="25">
        <v>43617</v>
      </c>
      <c r="W41" s="25">
        <v>43830</v>
      </c>
      <c r="X41" s="96">
        <v>43830</v>
      </c>
      <c r="Y41" s="29" t="s">
        <v>238</v>
      </c>
      <c r="Z41" s="85">
        <v>1</v>
      </c>
      <c r="AA41" s="97">
        <f t="shared" si="10"/>
        <v>1</v>
      </c>
      <c r="AB41" s="98">
        <f t="shared" si="8"/>
        <v>1</v>
      </c>
      <c r="AC41" s="8" t="str">
        <f t="shared" si="9"/>
        <v>OK</v>
      </c>
      <c r="AD41" s="104" t="s">
        <v>251</v>
      </c>
      <c r="AF41" s="13" t="str">
        <f t="shared" si="1"/>
        <v>CUMPLIDA</v>
      </c>
      <c r="BG41" s="13" t="str">
        <f t="shared" si="11"/>
        <v>CUMPLIDA</v>
      </c>
      <c r="BI41" s="547" t="str">
        <f t="shared" si="3"/>
        <v>CERRADO</v>
      </c>
    </row>
    <row r="42" spans="1:61" ht="35.1" customHeight="1" x14ac:dyDescent="0.2">
      <c r="A42" s="85"/>
      <c r="B42" s="85"/>
      <c r="C42" s="440" t="s">
        <v>154</v>
      </c>
      <c r="D42" s="85"/>
      <c r="E42" s="600"/>
      <c r="F42" s="85"/>
      <c r="G42" s="85">
        <v>15</v>
      </c>
      <c r="H42" s="476" t="s">
        <v>734</v>
      </c>
      <c r="I42" s="86" t="s">
        <v>212</v>
      </c>
      <c r="J42" s="89" t="s">
        <v>217</v>
      </c>
      <c r="K42" s="94" t="s">
        <v>222</v>
      </c>
      <c r="L42" s="23" t="s">
        <v>235</v>
      </c>
      <c r="M42" s="24">
        <v>1</v>
      </c>
      <c r="N42" s="440" t="s">
        <v>69</v>
      </c>
      <c r="O42" s="440" t="str">
        <f>IF(H42="","",VLOOKUP(H42,'[1]Procedimientos Publicar'!$C$6:$E$85,3,FALSE))</f>
        <v>SECRETARIA GENERAL</v>
      </c>
      <c r="P42" s="440" t="s">
        <v>168</v>
      </c>
      <c r="Q42" s="85"/>
      <c r="R42" s="85"/>
      <c r="S42" s="94"/>
      <c r="T42" s="95">
        <v>1</v>
      </c>
      <c r="U42" s="85"/>
      <c r="V42" s="25">
        <v>43831</v>
      </c>
      <c r="W42" s="25">
        <v>44104</v>
      </c>
      <c r="X42" s="96">
        <v>43830</v>
      </c>
      <c r="Y42" s="67"/>
      <c r="Z42" s="85"/>
      <c r="AA42" s="97" t="str">
        <f t="shared" si="10"/>
        <v/>
      </c>
      <c r="AB42" s="98" t="str">
        <f t="shared" si="8"/>
        <v/>
      </c>
      <c r="AC42" s="8" t="str">
        <f t="shared" si="9"/>
        <v/>
      </c>
      <c r="AD42" s="105"/>
      <c r="AF42" s="13" t="str">
        <f t="shared" si="1"/>
        <v>PENDIENTE</v>
      </c>
      <c r="BG42" s="13" t="str">
        <f t="shared" si="11"/>
        <v>INCUMPLIDA</v>
      </c>
      <c r="BI42" s="547" t="str">
        <f t="shared" si="3"/>
        <v>ABIERTO</v>
      </c>
    </row>
    <row r="43" spans="1:61" ht="35.1" customHeight="1" x14ac:dyDescent="0.25">
      <c r="A43" s="100"/>
      <c r="B43" s="100"/>
      <c r="C43" s="101" t="s">
        <v>154</v>
      </c>
      <c r="D43" s="100"/>
      <c r="E43" s="601" t="s">
        <v>240</v>
      </c>
      <c r="F43" s="100"/>
      <c r="G43" s="100">
        <v>1</v>
      </c>
      <c r="H43" s="509" t="s">
        <v>728</v>
      </c>
      <c r="I43" s="19" t="s">
        <v>241</v>
      </c>
      <c r="J43" s="100"/>
      <c r="K43" s="100"/>
      <c r="L43" s="100"/>
      <c r="M43" s="100"/>
      <c r="N43" s="101" t="s">
        <v>69</v>
      </c>
      <c r="O43" s="101" t="str">
        <f>IF(H43="","",VLOOKUP(H43,'[1]Procedimientos Publicar'!$C$6:$E$85,3,FALSE))</f>
        <v>SECRETARIA GENERAL</v>
      </c>
      <c r="P43" s="101" t="s">
        <v>168</v>
      </c>
      <c r="Q43" s="100"/>
      <c r="R43" s="100"/>
      <c r="S43" s="100"/>
      <c r="T43" s="124">
        <v>1</v>
      </c>
      <c r="U43" s="100"/>
      <c r="V43" s="100"/>
      <c r="W43" s="100"/>
      <c r="X43" s="125">
        <v>43830</v>
      </c>
      <c r="Y43" s="100"/>
      <c r="Z43" s="100"/>
      <c r="AA43" s="126" t="str">
        <f t="shared" si="10"/>
        <v/>
      </c>
      <c r="AB43" s="127" t="str">
        <f t="shared" ref="AB43:AB51" si="12">(IF(OR($T43="",AA43=""),"",IF(OR($T43=0,AA43=0),0,IF((AA43*100%)/$T43&gt;100%,100%,(AA43*100%)/$T43))))</f>
        <v/>
      </c>
      <c r="AC43" s="8" t="str">
        <f t="shared" ref="AC43:AC51" si="13">IF(Z43="","",IF(AB43&lt;100%, IF(AB43&lt;25%, "ALERTA","EN TERMINO"), IF(AB43=100%, "OK", "EN TERMINO")))</f>
        <v/>
      </c>
      <c r="AF43" s="13" t="str">
        <f t="shared" si="1"/>
        <v>PENDIENTE</v>
      </c>
      <c r="BG43" s="13" t="str">
        <f t="shared" si="11"/>
        <v>INCUMPLIDA</v>
      </c>
      <c r="BI43" s="547" t="str">
        <f t="shared" si="3"/>
        <v>ABIERTO</v>
      </c>
    </row>
    <row r="44" spans="1:61" ht="35.1" customHeight="1" x14ac:dyDescent="0.25">
      <c r="A44" s="100"/>
      <c r="B44" s="100"/>
      <c r="C44" s="101" t="s">
        <v>154</v>
      </c>
      <c r="D44" s="100"/>
      <c r="E44" s="601"/>
      <c r="F44" s="100"/>
      <c r="G44" s="100">
        <v>2</v>
      </c>
      <c r="H44" s="509" t="s">
        <v>728</v>
      </c>
      <c r="I44" s="19" t="s">
        <v>242</v>
      </c>
      <c r="J44" s="100"/>
      <c r="K44" s="100"/>
      <c r="L44" s="100"/>
      <c r="M44" s="100"/>
      <c r="N44" s="101" t="s">
        <v>69</v>
      </c>
      <c r="O44" s="101" t="str">
        <f>IF(H44="","",VLOOKUP(H44,'[1]Procedimientos Publicar'!$C$6:$E$85,3,FALSE))</f>
        <v>SECRETARIA GENERAL</v>
      </c>
      <c r="P44" s="101" t="s">
        <v>168</v>
      </c>
      <c r="Q44" s="100"/>
      <c r="R44" s="100"/>
      <c r="S44" s="100"/>
      <c r="T44" s="124">
        <v>1</v>
      </c>
      <c r="U44" s="100"/>
      <c r="V44" s="100"/>
      <c r="W44" s="100"/>
      <c r="X44" s="125">
        <v>43830</v>
      </c>
      <c r="Y44" s="100"/>
      <c r="Z44" s="100"/>
      <c r="AA44" s="126" t="str">
        <f t="shared" si="10"/>
        <v/>
      </c>
      <c r="AB44" s="127" t="str">
        <f t="shared" si="12"/>
        <v/>
      </c>
      <c r="AC44" s="8" t="str">
        <f t="shared" si="13"/>
        <v/>
      </c>
      <c r="AF44" s="13" t="str">
        <f t="shared" si="1"/>
        <v>PENDIENTE</v>
      </c>
      <c r="BG44" s="13" t="str">
        <f t="shared" si="11"/>
        <v>INCUMPLIDA</v>
      </c>
      <c r="BI44" s="547" t="str">
        <f t="shared" si="3"/>
        <v>ABIERTO</v>
      </c>
    </row>
    <row r="45" spans="1:61" ht="35.1" customHeight="1" x14ac:dyDescent="0.25">
      <c r="A45" s="100"/>
      <c r="B45" s="100"/>
      <c r="C45" s="101" t="s">
        <v>154</v>
      </c>
      <c r="D45" s="100"/>
      <c r="E45" s="601"/>
      <c r="F45" s="100"/>
      <c r="G45" s="100">
        <v>3</v>
      </c>
      <c r="H45" s="509" t="s">
        <v>728</v>
      </c>
      <c r="I45" s="102" t="s">
        <v>243</v>
      </c>
      <c r="J45" s="100"/>
      <c r="K45" s="100"/>
      <c r="L45" s="100"/>
      <c r="M45" s="100"/>
      <c r="N45" s="101" t="s">
        <v>69</v>
      </c>
      <c r="O45" s="101" t="str">
        <f>IF(H45="","",VLOOKUP(H45,'[1]Procedimientos Publicar'!$C$6:$E$85,3,FALSE))</f>
        <v>SECRETARIA GENERAL</v>
      </c>
      <c r="P45" s="101" t="s">
        <v>168</v>
      </c>
      <c r="Q45" s="100"/>
      <c r="R45" s="100"/>
      <c r="S45" s="100"/>
      <c r="T45" s="124">
        <v>1</v>
      </c>
      <c r="U45" s="100"/>
      <c r="V45" s="100"/>
      <c r="W45" s="100"/>
      <c r="X45" s="125">
        <v>43830</v>
      </c>
      <c r="Y45" s="100"/>
      <c r="Z45" s="100"/>
      <c r="AA45" s="126" t="str">
        <f t="shared" si="10"/>
        <v/>
      </c>
      <c r="AB45" s="127" t="str">
        <f t="shared" si="12"/>
        <v/>
      </c>
      <c r="AC45" s="8" t="str">
        <f t="shared" si="13"/>
        <v/>
      </c>
      <c r="AF45" s="13" t="str">
        <f t="shared" si="1"/>
        <v>PENDIENTE</v>
      </c>
      <c r="BG45" s="13" t="str">
        <f t="shared" si="11"/>
        <v>INCUMPLIDA</v>
      </c>
      <c r="BI45" s="547" t="str">
        <f t="shared" si="3"/>
        <v>ABIERTO</v>
      </c>
    </row>
    <row r="46" spans="1:61" customFormat="1" ht="35.1" customHeight="1" x14ac:dyDescent="0.25">
      <c r="A46" s="575"/>
      <c r="B46" s="575"/>
      <c r="C46" s="576" t="s">
        <v>154</v>
      </c>
      <c r="D46" s="575"/>
      <c r="E46" s="602" t="s">
        <v>881</v>
      </c>
      <c r="F46" s="575">
        <v>2020</v>
      </c>
      <c r="G46" s="575">
        <v>1</v>
      </c>
      <c r="H46" s="576" t="s">
        <v>728</v>
      </c>
      <c r="I46" s="577" t="s">
        <v>882</v>
      </c>
      <c r="J46" s="575"/>
      <c r="K46" s="575"/>
      <c r="L46" s="575"/>
      <c r="M46" s="575"/>
      <c r="N46" s="576" t="s">
        <v>69</v>
      </c>
      <c r="O46" s="576" t="str">
        <f>IF(H46="","",VLOOKUP(H46,'[1]Procedimientos Publicar'!$C$6:$E$85,3,FALSE))</f>
        <v>SECRETARIA GENERAL</v>
      </c>
      <c r="P46" s="576" t="s">
        <v>168</v>
      </c>
      <c r="Q46" s="575"/>
      <c r="R46" s="575"/>
      <c r="S46" s="575"/>
      <c r="T46" s="578">
        <v>1</v>
      </c>
      <c r="U46" s="575"/>
      <c r="V46" s="575"/>
      <c r="W46" s="575"/>
      <c r="X46" s="579" t="s">
        <v>883</v>
      </c>
      <c r="Y46" s="575"/>
      <c r="Z46" s="575"/>
      <c r="AA46" s="580"/>
      <c r="AB46" s="581"/>
      <c r="AC46" s="8"/>
      <c r="AD46" s="1"/>
      <c r="AE46" s="1"/>
      <c r="AF46" s="13"/>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3"/>
      <c r="BH46" s="1"/>
      <c r="BI46" s="574" t="str">
        <f>IF(AO46="CUMPLIDA","CERRADO","ABIERTO")</f>
        <v>ABIERTO</v>
      </c>
    </row>
    <row r="47" spans="1:61" customFormat="1" ht="35.1" customHeight="1" x14ac:dyDescent="0.25">
      <c r="A47" s="575"/>
      <c r="B47" s="575"/>
      <c r="C47" s="576" t="s">
        <v>154</v>
      </c>
      <c r="D47" s="575"/>
      <c r="E47" s="602"/>
      <c r="F47" s="575">
        <v>2020</v>
      </c>
      <c r="G47" s="575">
        <v>2</v>
      </c>
      <c r="H47" s="576" t="s">
        <v>728</v>
      </c>
      <c r="I47" s="582" t="s">
        <v>884</v>
      </c>
      <c r="J47" s="575"/>
      <c r="K47" s="575"/>
      <c r="L47" s="575"/>
      <c r="M47" s="575"/>
      <c r="N47" s="576" t="s">
        <v>69</v>
      </c>
      <c r="O47" s="576" t="str">
        <f>IF(H47="","",VLOOKUP(H47,'[1]Procedimientos Publicar'!$C$6:$E$85,3,FALSE))</f>
        <v>SECRETARIA GENERAL</v>
      </c>
      <c r="P47" s="576" t="s">
        <v>168</v>
      </c>
      <c r="Q47" s="575"/>
      <c r="R47" s="575"/>
      <c r="S47" s="575"/>
      <c r="T47" s="578">
        <v>1</v>
      </c>
      <c r="U47" s="575"/>
      <c r="V47" s="575"/>
      <c r="W47" s="575"/>
      <c r="X47" s="579" t="s">
        <v>883</v>
      </c>
      <c r="Y47" s="575"/>
      <c r="Z47" s="575"/>
      <c r="AA47" s="580"/>
      <c r="AB47" s="581"/>
      <c r="AC47" s="8"/>
      <c r="AD47" s="1"/>
      <c r="AE47" s="1"/>
      <c r="AF47" s="13"/>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3"/>
      <c r="BH47" s="1"/>
      <c r="BI47" s="574" t="str">
        <f t="shared" ref="BI47:BI48" si="14">IF(AO47="CUMPLIDA","CERRADO","ABIERTO")</f>
        <v>ABIERTO</v>
      </c>
    </row>
    <row r="48" spans="1:61" customFormat="1" ht="35.1" customHeight="1" x14ac:dyDescent="0.25">
      <c r="A48" s="575"/>
      <c r="B48" s="575"/>
      <c r="C48" s="576" t="s">
        <v>154</v>
      </c>
      <c r="D48" s="575"/>
      <c r="E48" s="602"/>
      <c r="F48" s="575">
        <v>2020</v>
      </c>
      <c r="G48" s="575">
        <v>3</v>
      </c>
      <c r="H48" s="576" t="s">
        <v>728</v>
      </c>
      <c r="I48" s="582" t="s">
        <v>885</v>
      </c>
      <c r="J48" s="575"/>
      <c r="K48" s="575"/>
      <c r="L48" s="575"/>
      <c r="M48" s="575"/>
      <c r="N48" s="576" t="s">
        <v>69</v>
      </c>
      <c r="O48" s="576" t="str">
        <f>IF(H48="","",VLOOKUP(H48,'[1]Procedimientos Publicar'!$C$6:$E$85,3,FALSE))</f>
        <v>SECRETARIA GENERAL</v>
      </c>
      <c r="P48" s="576" t="s">
        <v>168</v>
      </c>
      <c r="Q48" s="575"/>
      <c r="R48" s="575"/>
      <c r="S48" s="575"/>
      <c r="T48" s="578">
        <v>1</v>
      </c>
      <c r="U48" s="575"/>
      <c r="V48" s="575"/>
      <c r="W48" s="575"/>
      <c r="X48" s="579" t="s">
        <v>883</v>
      </c>
      <c r="Y48" s="575"/>
      <c r="Z48" s="575"/>
      <c r="AA48" s="580"/>
      <c r="AB48" s="581"/>
      <c r="AC48" s="8"/>
      <c r="AD48" s="1"/>
      <c r="AE48" s="1"/>
      <c r="AF48" s="13"/>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3"/>
      <c r="BH48" s="1"/>
      <c r="BI48" s="574" t="str">
        <f t="shared" si="14"/>
        <v>ABIERTO</v>
      </c>
    </row>
    <row r="49" spans="1:61" ht="35.1" customHeight="1" x14ac:dyDescent="0.25">
      <c r="A49" s="106"/>
      <c r="B49" s="106"/>
      <c r="C49" s="107" t="s">
        <v>154</v>
      </c>
      <c r="D49" s="106"/>
      <c r="E49" s="618" t="s">
        <v>255</v>
      </c>
      <c r="F49" s="106"/>
      <c r="G49" s="106">
        <v>1</v>
      </c>
      <c r="H49" s="477" t="s">
        <v>735</v>
      </c>
      <c r="I49" s="114" t="s">
        <v>256</v>
      </c>
      <c r="J49" s="114" t="s">
        <v>259</v>
      </c>
      <c r="K49" s="114" t="s">
        <v>281</v>
      </c>
      <c r="L49" s="113" t="s">
        <v>263</v>
      </c>
      <c r="M49" s="106">
        <v>2</v>
      </c>
      <c r="N49" s="473" t="s">
        <v>69</v>
      </c>
      <c r="O49" s="107" t="str">
        <f>IF(H49="","",VLOOKUP(H49,'[1]Procedimientos Publicar'!$C$6:$E$85,3,FALSE))</f>
        <v>SECRETARIA GENERAL</v>
      </c>
      <c r="P49" s="107" t="s">
        <v>254</v>
      </c>
      <c r="Q49" s="106"/>
      <c r="R49" s="106"/>
      <c r="S49" s="114"/>
      <c r="T49" s="110">
        <v>1</v>
      </c>
      <c r="U49" s="106"/>
      <c r="V49" s="469">
        <v>43215</v>
      </c>
      <c r="W49" s="469">
        <v>43251</v>
      </c>
      <c r="X49" s="108">
        <v>43830</v>
      </c>
      <c r="Y49" s="114" t="s">
        <v>265</v>
      </c>
      <c r="Z49" s="106">
        <v>2</v>
      </c>
      <c r="AA49" s="122">
        <f t="shared" si="10"/>
        <v>1</v>
      </c>
      <c r="AB49" s="123">
        <f t="shared" si="12"/>
        <v>1</v>
      </c>
      <c r="AC49" s="8" t="str">
        <f t="shared" si="13"/>
        <v>OK</v>
      </c>
      <c r="AD49" s="357" t="s">
        <v>268</v>
      </c>
      <c r="AF49" s="13" t="str">
        <f t="shared" si="1"/>
        <v>CUMPLIDA</v>
      </c>
      <c r="BG49" s="13" t="str">
        <f t="shared" si="11"/>
        <v>CUMPLIDA</v>
      </c>
      <c r="BI49" s="547" t="str">
        <f t="shared" si="3"/>
        <v>CERRADO</v>
      </c>
    </row>
    <row r="50" spans="1:61" ht="35.1" customHeight="1" x14ac:dyDescent="0.25">
      <c r="A50" s="106"/>
      <c r="B50" s="106"/>
      <c r="C50" s="107" t="s">
        <v>154</v>
      </c>
      <c r="D50" s="106"/>
      <c r="E50" s="618"/>
      <c r="F50" s="106"/>
      <c r="G50" s="106">
        <v>2</v>
      </c>
      <c r="H50" s="477" t="s">
        <v>735</v>
      </c>
      <c r="I50" s="128" t="s">
        <v>257</v>
      </c>
      <c r="J50" s="114" t="s">
        <v>260</v>
      </c>
      <c r="K50" s="114" t="s">
        <v>282</v>
      </c>
      <c r="L50" s="115" t="s">
        <v>262</v>
      </c>
      <c r="M50" s="106">
        <v>1</v>
      </c>
      <c r="N50" s="473" t="s">
        <v>69</v>
      </c>
      <c r="O50" s="107" t="str">
        <f>IF(H50="","",VLOOKUP(H50,'[1]Procedimientos Publicar'!$C$6:$E$85,3,FALSE))</f>
        <v>SECRETARIA GENERAL</v>
      </c>
      <c r="P50" s="107" t="s">
        <v>254</v>
      </c>
      <c r="Q50" s="106"/>
      <c r="R50" s="106"/>
      <c r="S50" s="114"/>
      <c r="T50" s="110">
        <v>1</v>
      </c>
      <c r="U50" s="106"/>
      <c r="V50" s="116">
        <v>43647</v>
      </c>
      <c r="W50" s="515">
        <v>43951</v>
      </c>
      <c r="X50" s="108">
        <v>43830</v>
      </c>
      <c r="Y50" s="114" t="s">
        <v>266</v>
      </c>
      <c r="Z50" s="106">
        <v>0</v>
      </c>
      <c r="AA50" s="122">
        <f t="shared" si="10"/>
        <v>0</v>
      </c>
      <c r="AB50" s="123">
        <f t="shared" si="12"/>
        <v>0</v>
      </c>
      <c r="AC50" s="8" t="str">
        <f t="shared" si="13"/>
        <v>ALERTA</v>
      </c>
      <c r="AD50" s="420" t="s">
        <v>269</v>
      </c>
      <c r="AF50" s="13" t="str">
        <f t="shared" si="1"/>
        <v>INCUMPLIDA</v>
      </c>
      <c r="BG50" s="13" t="str">
        <f t="shared" si="11"/>
        <v>INCUMPLIDA</v>
      </c>
      <c r="BI50" s="547" t="str">
        <f t="shared" si="3"/>
        <v>ABIERTO</v>
      </c>
    </row>
    <row r="51" spans="1:61" ht="35.1" customHeight="1" x14ac:dyDescent="0.25">
      <c r="A51" s="106"/>
      <c r="B51" s="106"/>
      <c r="C51" s="107" t="s">
        <v>154</v>
      </c>
      <c r="D51" s="106"/>
      <c r="E51" s="618"/>
      <c r="F51" s="106"/>
      <c r="G51" s="106">
        <v>3</v>
      </c>
      <c r="H51" s="477" t="s">
        <v>735</v>
      </c>
      <c r="I51" s="109" t="s">
        <v>258</v>
      </c>
      <c r="J51" s="109" t="s">
        <v>261</v>
      </c>
      <c r="K51" s="109" t="s">
        <v>283</v>
      </c>
      <c r="L51" s="111" t="s">
        <v>264</v>
      </c>
      <c r="M51" s="106">
        <v>1</v>
      </c>
      <c r="N51" s="473" t="s">
        <v>69</v>
      </c>
      <c r="O51" s="107" t="str">
        <f>IF(H51="","",VLOOKUP(H51,'[1]Procedimientos Publicar'!$C$6:$E$85,3,FALSE))</f>
        <v>SECRETARIA GENERAL</v>
      </c>
      <c r="P51" s="107" t="s">
        <v>254</v>
      </c>
      <c r="Q51" s="106"/>
      <c r="R51" s="106"/>
      <c r="S51" s="109"/>
      <c r="T51" s="110">
        <v>1</v>
      </c>
      <c r="U51" s="106"/>
      <c r="V51" s="469">
        <v>43221</v>
      </c>
      <c r="W51" s="469">
        <v>44196</v>
      </c>
      <c r="X51" s="108">
        <v>43830</v>
      </c>
      <c r="Y51" s="114" t="s">
        <v>267</v>
      </c>
      <c r="Z51" s="106">
        <v>0.95</v>
      </c>
      <c r="AA51" s="122">
        <f t="shared" si="10"/>
        <v>0.95</v>
      </c>
      <c r="AB51" s="123">
        <f t="shared" si="12"/>
        <v>0.95</v>
      </c>
      <c r="AC51" s="8" t="str">
        <f t="shared" si="13"/>
        <v>EN TERMINO</v>
      </c>
      <c r="AD51" s="112" t="s">
        <v>726</v>
      </c>
      <c r="AF51" s="13" t="str">
        <f t="shared" si="1"/>
        <v>PENDIENTE</v>
      </c>
      <c r="BG51" s="13" t="str">
        <f t="shared" si="11"/>
        <v>INCUMPLIDA</v>
      </c>
      <c r="BI51" s="547" t="str">
        <f t="shared" si="3"/>
        <v>ABIERTO</v>
      </c>
    </row>
    <row r="52" spans="1:61" ht="35.1" customHeight="1" x14ac:dyDescent="0.25">
      <c r="A52" s="99"/>
      <c r="B52" s="99"/>
      <c r="C52" s="436" t="s">
        <v>154</v>
      </c>
      <c r="D52" s="99"/>
      <c r="E52" s="619" t="s">
        <v>270</v>
      </c>
      <c r="F52" s="99"/>
      <c r="G52" s="99">
        <v>1</v>
      </c>
      <c r="H52" s="478" t="s">
        <v>735</v>
      </c>
      <c r="I52" s="129" t="s">
        <v>271</v>
      </c>
      <c r="J52" s="129" t="s">
        <v>276</v>
      </c>
      <c r="K52" s="129" t="s">
        <v>284</v>
      </c>
      <c r="L52" s="129" t="s">
        <v>289</v>
      </c>
      <c r="M52" s="99">
        <v>1</v>
      </c>
      <c r="N52" s="436" t="s">
        <v>69</v>
      </c>
      <c r="O52" s="436" t="str">
        <f>IF(H52="","",VLOOKUP(H52,'[1]Procedimientos Publicar'!$C$6:$E$85,3,FALSE))</f>
        <v>SECRETARIA GENERAL</v>
      </c>
      <c r="P52" s="478" t="s">
        <v>254</v>
      </c>
      <c r="Q52" s="99"/>
      <c r="R52" s="99"/>
      <c r="S52" s="129"/>
      <c r="T52" s="118">
        <v>1</v>
      </c>
      <c r="U52" s="99"/>
      <c r="V52" s="130">
        <v>43405</v>
      </c>
      <c r="W52" s="130">
        <v>43496</v>
      </c>
      <c r="X52" s="119">
        <v>43830</v>
      </c>
      <c r="Y52" s="131" t="s">
        <v>295</v>
      </c>
      <c r="Z52" s="99"/>
      <c r="AA52" s="120" t="str">
        <f t="shared" si="10"/>
        <v/>
      </c>
      <c r="AB52" s="121" t="str">
        <f t="shared" ref="AB52:AB56" si="15">(IF(OR($T52="",AA52=""),"",IF(OR($T52=0,AA52=0),0,IF((AA52*100%)/$T52&gt;100%,100%,(AA52*100%)/$T52))))</f>
        <v/>
      </c>
      <c r="AC52" s="8" t="str">
        <f t="shared" ref="AC52:AC56" si="16">IF(Z52="","",IF(AB52&lt;100%, IF(AB52&lt;25%, "ALERTA","EN TERMINO"), IF(AB52=100%, "OK", "EN TERMINO")))</f>
        <v/>
      </c>
      <c r="AD52" s="132" t="s">
        <v>300</v>
      </c>
      <c r="AF52" s="13" t="str">
        <f t="shared" si="1"/>
        <v>PENDIENTE</v>
      </c>
      <c r="BG52" s="13" t="str">
        <f t="shared" si="11"/>
        <v>INCUMPLIDA</v>
      </c>
      <c r="BI52" s="547" t="str">
        <f t="shared" si="3"/>
        <v>ABIERTO</v>
      </c>
    </row>
    <row r="53" spans="1:61" ht="35.1" customHeight="1" x14ac:dyDescent="0.2">
      <c r="A53" s="99"/>
      <c r="B53" s="99"/>
      <c r="C53" s="436" t="s">
        <v>154</v>
      </c>
      <c r="D53" s="99"/>
      <c r="E53" s="619"/>
      <c r="F53" s="99"/>
      <c r="G53" s="99">
        <v>2</v>
      </c>
      <c r="H53" s="478" t="s">
        <v>735</v>
      </c>
      <c r="I53" s="129" t="s">
        <v>272</v>
      </c>
      <c r="J53" s="133" t="s">
        <v>277</v>
      </c>
      <c r="K53" s="133" t="s">
        <v>285</v>
      </c>
      <c r="L53" s="133" t="s">
        <v>290</v>
      </c>
      <c r="M53" s="99"/>
      <c r="N53" s="436" t="s">
        <v>69</v>
      </c>
      <c r="O53" s="436" t="str">
        <f>IF(H53="","",VLOOKUP(H53,'[1]Procedimientos Publicar'!$C$6:$E$85,3,FALSE))</f>
        <v>SECRETARIA GENERAL</v>
      </c>
      <c r="P53" s="478" t="s">
        <v>254</v>
      </c>
      <c r="Q53" s="99"/>
      <c r="R53" s="99"/>
      <c r="S53" s="133"/>
      <c r="T53" s="118">
        <v>1</v>
      </c>
      <c r="U53" s="133" t="s">
        <v>293</v>
      </c>
      <c r="V53" s="130">
        <v>43405</v>
      </c>
      <c r="W53" s="130">
        <v>44196</v>
      </c>
      <c r="X53" s="119">
        <v>43830</v>
      </c>
      <c r="Y53" s="117" t="s">
        <v>296</v>
      </c>
      <c r="Z53" s="99"/>
      <c r="AA53" s="120" t="str">
        <f t="shared" si="10"/>
        <v/>
      </c>
      <c r="AB53" s="121" t="str">
        <f t="shared" si="15"/>
        <v/>
      </c>
      <c r="AC53" s="8" t="str">
        <f t="shared" si="16"/>
        <v/>
      </c>
      <c r="AD53" s="134" t="s">
        <v>301</v>
      </c>
      <c r="AF53" s="13" t="str">
        <f t="shared" si="1"/>
        <v>PENDIENTE</v>
      </c>
      <c r="BG53" s="13" t="str">
        <f t="shared" si="11"/>
        <v>INCUMPLIDA</v>
      </c>
      <c r="BI53" s="547" t="str">
        <f t="shared" si="3"/>
        <v>ABIERTO</v>
      </c>
    </row>
    <row r="54" spans="1:61" ht="35.1" customHeight="1" x14ac:dyDescent="0.2">
      <c r="A54" s="99"/>
      <c r="B54" s="99"/>
      <c r="C54" s="436" t="s">
        <v>154</v>
      </c>
      <c r="D54" s="99"/>
      <c r="E54" s="619"/>
      <c r="F54" s="99"/>
      <c r="G54" s="99" t="s">
        <v>689</v>
      </c>
      <c r="H54" s="478" t="s">
        <v>735</v>
      </c>
      <c r="I54" s="129" t="s">
        <v>273</v>
      </c>
      <c r="J54" s="133" t="s">
        <v>278</v>
      </c>
      <c r="K54" s="133" t="s">
        <v>286</v>
      </c>
      <c r="L54" s="133" t="s">
        <v>291</v>
      </c>
      <c r="M54" s="99">
        <v>1</v>
      </c>
      <c r="N54" s="436" t="s">
        <v>69</v>
      </c>
      <c r="O54" s="436" t="str">
        <f>IF(H54="","",VLOOKUP(H54,'[1]Procedimientos Publicar'!$C$6:$E$85,3,FALSE))</f>
        <v>SECRETARIA GENERAL</v>
      </c>
      <c r="P54" s="478" t="s">
        <v>254</v>
      </c>
      <c r="Q54" s="99"/>
      <c r="R54" s="99"/>
      <c r="S54" s="133"/>
      <c r="T54" s="118">
        <v>1</v>
      </c>
      <c r="U54" s="99"/>
      <c r="V54" s="130">
        <v>43405</v>
      </c>
      <c r="W54" s="130" t="s">
        <v>294</v>
      </c>
      <c r="X54" s="119">
        <v>43830</v>
      </c>
      <c r="Y54" s="117" t="s">
        <v>297</v>
      </c>
      <c r="Z54" s="99">
        <v>1</v>
      </c>
      <c r="AA54" s="120">
        <f t="shared" si="10"/>
        <v>1</v>
      </c>
      <c r="AB54" s="121">
        <f t="shared" si="15"/>
        <v>1</v>
      </c>
      <c r="AC54" s="8" t="str">
        <f t="shared" si="16"/>
        <v>OK</v>
      </c>
      <c r="AD54" s="135" t="s">
        <v>302</v>
      </c>
      <c r="AF54" s="13" t="str">
        <f t="shared" si="1"/>
        <v>CUMPLIDA</v>
      </c>
      <c r="BG54" s="13" t="str">
        <f t="shared" si="11"/>
        <v>CUMPLIDA</v>
      </c>
      <c r="BI54" s="547" t="str">
        <f t="shared" si="3"/>
        <v>CERRADO</v>
      </c>
    </row>
    <row r="55" spans="1:61" ht="35.1" customHeight="1" x14ac:dyDescent="0.2">
      <c r="A55" s="99"/>
      <c r="B55" s="99"/>
      <c r="C55" s="436" t="s">
        <v>154</v>
      </c>
      <c r="D55" s="99"/>
      <c r="E55" s="619"/>
      <c r="F55" s="99"/>
      <c r="G55" s="99" t="s">
        <v>690</v>
      </c>
      <c r="H55" s="478" t="s">
        <v>735</v>
      </c>
      <c r="I55" s="129" t="s">
        <v>274</v>
      </c>
      <c r="J55" s="136" t="s">
        <v>279</v>
      </c>
      <c r="K55" s="134" t="s">
        <v>287</v>
      </c>
      <c r="L55" s="137"/>
      <c r="M55" s="99">
        <v>1</v>
      </c>
      <c r="N55" s="436" t="s">
        <v>69</v>
      </c>
      <c r="O55" s="436" t="str">
        <f>IF(H55="","",VLOOKUP(H55,'[1]Procedimientos Publicar'!$C$6:$E$85,3,FALSE))</f>
        <v>SECRETARIA GENERAL</v>
      </c>
      <c r="P55" s="137"/>
      <c r="Q55" s="99"/>
      <c r="R55" s="99"/>
      <c r="S55" s="129"/>
      <c r="T55" s="118">
        <v>1</v>
      </c>
      <c r="U55" s="99"/>
      <c r="V55" s="138"/>
      <c r="W55" s="138"/>
      <c r="X55" s="119">
        <v>43830</v>
      </c>
      <c r="Y55" s="117" t="s">
        <v>298</v>
      </c>
      <c r="Z55" s="99">
        <v>1</v>
      </c>
      <c r="AA55" s="120">
        <f t="shared" si="10"/>
        <v>1</v>
      </c>
      <c r="AB55" s="121">
        <f t="shared" si="15"/>
        <v>1</v>
      </c>
      <c r="AC55" s="8" t="str">
        <f t="shared" si="16"/>
        <v>OK</v>
      </c>
      <c r="AD55" s="135" t="s">
        <v>302</v>
      </c>
      <c r="AF55" s="13" t="str">
        <f t="shared" si="1"/>
        <v>CUMPLIDA</v>
      </c>
      <c r="BG55" s="13" t="str">
        <f t="shared" si="11"/>
        <v>CUMPLIDA</v>
      </c>
      <c r="BI55" s="547" t="str">
        <f t="shared" si="3"/>
        <v>CERRADO</v>
      </c>
    </row>
    <row r="56" spans="1:61" ht="35.1" customHeight="1" x14ac:dyDescent="0.2">
      <c r="A56" s="99"/>
      <c r="B56" s="99"/>
      <c r="C56" s="436" t="s">
        <v>154</v>
      </c>
      <c r="D56" s="99"/>
      <c r="E56" s="619"/>
      <c r="F56" s="99"/>
      <c r="G56" s="99" t="s">
        <v>691</v>
      </c>
      <c r="H56" s="478" t="s">
        <v>735</v>
      </c>
      <c r="I56" s="129" t="s">
        <v>275</v>
      </c>
      <c r="J56" s="133" t="s">
        <v>280</v>
      </c>
      <c r="K56" s="133" t="s">
        <v>288</v>
      </c>
      <c r="L56" s="133" t="s">
        <v>292</v>
      </c>
      <c r="M56" s="99">
        <v>1</v>
      </c>
      <c r="N56" s="436" t="s">
        <v>69</v>
      </c>
      <c r="O56" s="436" t="str">
        <f>IF(H56="","",VLOOKUP(H56,'[1]Procedimientos Publicar'!$C$6:$E$85,3,FALSE))</f>
        <v>SECRETARIA GENERAL</v>
      </c>
      <c r="P56" s="478" t="s">
        <v>254</v>
      </c>
      <c r="Q56" s="99"/>
      <c r="R56" s="99"/>
      <c r="S56" s="133"/>
      <c r="T56" s="118">
        <v>1</v>
      </c>
      <c r="U56" s="99"/>
      <c r="V56" s="130">
        <v>43405</v>
      </c>
      <c r="W56" s="516">
        <v>43951</v>
      </c>
      <c r="X56" s="119">
        <v>43830</v>
      </c>
      <c r="Y56" s="117" t="s">
        <v>299</v>
      </c>
      <c r="Z56" s="99">
        <v>0</v>
      </c>
      <c r="AA56" s="120">
        <f t="shared" si="10"/>
        <v>0</v>
      </c>
      <c r="AB56" s="121">
        <f t="shared" si="15"/>
        <v>0</v>
      </c>
      <c r="AC56" s="8" t="str">
        <f t="shared" si="16"/>
        <v>ALERTA</v>
      </c>
      <c r="AD56" s="420" t="s">
        <v>269</v>
      </c>
      <c r="AF56" s="13" t="str">
        <f t="shared" si="1"/>
        <v>INCUMPLIDA</v>
      </c>
      <c r="BG56" s="13" t="str">
        <f t="shared" si="11"/>
        <v>INCUMPLIDA</v>
      </c>
      <c r="BI56" s="547" t="str">
        <f t="shared" si="3"/>
        <v>ABIERTO</v>
      </c>
    </row>
    <row r="57" spans="1:61" ht="35.1" customHeight="1" x14ac:dyDescent="0.25">
      <c r="A57" s="148"/>
      <c r="B57" s="148"/>
      <c r="C57" s="432" t="s">
        <v>154</v>
      </c>
      <c r="D57" s="148"/>
      <c r="E57" s="611" t="s">
        <v>304</v>
      </c>
      <c r="F57" s="148"/>
      <c r="G57" s="148">
        <v>1</v>
      </c>
      <c r="H57" s="488" t="s">
        <v>736</v>
      </c>
      <c r="I57" s="151" t="s">
        <v>305</v>
      </c>
      <c r="J57" s="152"/>
      <c r="K57" s="152"/>
      <c r="L57" s="165"/>
      <c r="M57" s="166"/>
      <c r="N57" s="432" t="s">
        <v>69</v>
      </c>
      <c r="O57" s="432" t="str">
        <f>IF(H57="","",VLOOKUP(H57,'[1]Procedimientos Publicar'!$C$6:$E$85,3,FALSE))</f>
        <v>SECRETARIA GENERAL</v>
      </c>
      <c r="P57" s="432" t="s">
        <v>303</v>
      </c>
      <c r="Q57" s="148"/>
      <c r="R57" s="148"/>
      <c r="S57" s="165"/>
      <c r="T57" s="149">
        <v>1</v>
      </c>
      <c r="U57" s="148"/>
      <c r="V57" s="168"/>
      <c r="W57" s="168"/>
      <c r="X57" s="150">
        <v>43830</v>
      </c>
      <c r="Y57" s="161"/>
      <c r="Z57" s="148"/>
      <c r="AA57" s="187" t="str">
        <f t="shared" si="10"/>
        <v/>
      </c>
      <c r="AB57" s="188" t="str">
        <f t="shared" ref="AB57:AB66" si="17">(IF(OR($T57="",AA57=""),"",IF(OR($T57=0,AA57=0),0,IF((AA57*100%)/$T57&gt;100%,100%,(AA57*100%)/$T57))))</f>
        <v/>
      </c>
      <c r="AC57" s="8" t="str">
        <f t="shared" ref="AC57:AC66" si="18">IF(Z57="","",IF(AB57&lt;100%, IF(AB57&lt;25%, "ALERTA","EN TERMINO"), IF(AB57=100%, "OK", "EN TERMINO")))</f>
        <v/>
      </c>
      <c r="AD57" s="70" t="s">
        <v>337</v>
      </c>
      <c r="AF57" s="13" t="str">
        <f t="shared" si="1"/>
        <v>PENDIENTE</v>
      </c>
      <c r="BG57" s="13" t="str">
        <f t="shared" si="11"/>
        <v>INCUMPLIDA</v>
      </c>
      <c r="BI57" s="547" t="str">
        <f t="shared" si="3"/>
        <v>ABIERTO</v>
      </c>
    </row>
    <row r="58" spans="1:61" ht="35.1" customHeight="1" x14ac:dyDescent="0.25">
      <c r="A58" s="148"/>
      <c r="B58" s="148"/>
      <c r="C58" s="432" t="s">
        <v>154</v>
      </c>
      <c r="D58" s="148"/>
      <c r="E58" s="611"/>
      <c r="F58" s="148"/>
      <c r="G58" s="148">
        <v>2</v>
      </c>
      <c r="H58" s="488" t="s">
        <v>736</v>
      </c>
      <c r="I58" s="151" t="s">
        <v>306</v>
      </c>
      <c r="J58" s="156"/>
      <c r="K58" s="152"/>
      <c r="L58" s="165"/>
      <c r="M58" s="169"/>
      <c r="N58" s="432" t="s">
        <v>69</v>
      </c>
      <c r="O58" s="432" t="str">
        <f>IF(H58="","",VLOOKUP(H58,'[1]Procedimientos Publicar'!$C$6:$E$85,3,FALSE))</f>
        <v>SECRETARIA GENERAL</v>
      </c>
      <c r="P58" s="432" t="s">
        <v>303</v>
      </c>
      <c r="Q58" s="148"/>
      <c r="R58" s="148"/>
      <c r="S58" s="165"/>
      <c r="T58" s="149">
        <v>1</v>
      </c>
      <c r="U58" s="148"/>
      <c r="V58" s="170"/>
      <c r="W58" s="170"/>
      <c r="X58" s="150">
        <v>43830</v>
      </c>
      <c r="Y58" s="161"/>
      <c r="Z58" s="148"/>
      <c r="AA58" s="187" t="str">
        <f t="shared" si="10"/>
        <v/>
      </c>
      <c r="AB58" s="188" t="str">
        <f t="shared" si="17"/>
        <v/>
      </c>
      <c r="AC58" s="8" t="str">
        <f t="shared" si="18"/>
        <v/>
      </c>
      <c r="AD58" s="70" t="s">
        <v>337</v>
      </c>
      <c r="AF58" s="13" t="str">
        <f t="shared" si="1"/>
        <v>PENDIENTE</v>
      </c>
      <c r="BG58" s="13" t="str">
        <f t="shared" si="11"/>
        <v>INCUMPLIDA</v>
      </c>
      <c r="BI58" s="547" t="str">
        <f t="shared" si="3"/>
        <v>ABIERTO</v>
      </c>
    </row>
    <row r="59" spans="1:61" ht="35.1" customHeight="1" x14ac:dyDescent="0.25">
      <c r="A59" s="148"/>
      <c r="B59" s="148"/>
      <c r="C59" s="432" t="s">
        <v>154</v>
      </c>
      <c r="D59" s="148"/>
      <c r="E59" s="611"/>
      <c r="F59" s="148"/>
      <c r="G59" s="148">
        <v>3</v>
      </c>
      <c r="H59" s="488" t="s">
        <v>736</v>
      </c>
      <c r="I59" s="159" t="s">
        <v>307</v>
      </c>
      <c r="J59" s="159" t="s">
        <v>315</v>
      </c>
      <c r="K59" s="161" t="s">
        <v>353</v>
      </c>
      <c r="L59" s="165" t="s">
        <v>324</v>
      </c>
      <c r="M59" s="166">
        <v>5</v>
      </c>
      <c r="N59" s="432" t="s">
        <v>69</v>
      </c>
      <c r="O59" s="432" t="str">
        <f>IF(H59="","",VLOOKUP(H59,'[1]Procedimientos Publicar'!$C$6:$E$85,3,FALSE))</f>
        <v>SECRETARIA GENERAL</v>
      </c>
      <c r="P59" s="432" t="s">
        <v>303</v>
      </c>
      <c r="Q59" s="148"/>
      <c r="R59" s="148"/>
      <c r="S59" s="161"/>
      <c r="T59" s="149">
        <v>1</v>
      </c>
      <c r="U59" s="148"/>
      <c r="V59" s="168">
        <v>43374</v>
      </c>
      <c r="W59" s="168">
        <v>43769</v>
      </c>
      <c r="X59" s="150">
        <v>43830</v>
      </c>
      <c r="Y59" s="161" t="s">
        <v>330</v>
      </c>
      <c r="Z59" s="148">
        <v>4</v>
      </c>
      <c r="AA59" s="187">
        <f t="shared" si="10"/>
        <v>0.8</v>
      </c>
      <c r="AB59" s="188">
        <f t="shared" si="17"/>
        <v>0.8</v>
      </c>
      <c r="AC59" s="8" t="str">
        <f t="shared" si="18"/>
        <v>EN TERMINO</v>
      </c>
      <c r="AD59" s="177" t="s">
        <v>346</v>
      </c>
      <c r="AF59" s="13" t="str">
        <f t="shared" si="1"/>
        <v>PENDIENTE</v>
      </c>
      <c r="BG59" s="13" t="str">
        <f t="shared" si="11"/>
        <v>INCUMPLIDA</v>
      </c>
      <c r="BI59" s="547" t="str">
        <f t="shared" si="3"/>
        <v>ABIERTO</v>
      </c>
    </row>
    <row r="60" spans="1:61" ht="35.1" customHeight="1" x14ac:dyDescent="0.25">
      <c r="A60" s="148"/>
      <c r="B60" s="148"/>
      <c r="C60" s="432" t="s">
        <v>154</v>
      </c>
      <c r="D60" s="148"/>
      <c r="E60" s="611"/>
      <c r="F60" s="148"/>
      <c r="G60" s="148">
        <v>4</v>
      </c>
      <c r="H60" s="488" t="s">
        <v>736</v>
      </c>
      <c r="I60" s="349" t="s">
        <v>308</v>
      </c>
      <c r="J60" s="161" t="s">
        <v>316</v>
      </c>
      <c r="K60" s="161" t="s">
        <v>354</v>
      </c>
      <c r="L60" s="174" t="s">
        <v>325</v>
      </c>
      <c r="M60" s="171">
        <v>12</v>
      </c>
      <c r="N60" s="432" t="s">
        <v>69</v>
      </c>
      <c r="O60" s="432" t="str">
        <f>IF(H60="","",VLOOKUP(H60,'[1]Procedimientos Publicar'!$C$6:$E$85,3,FALSE))</f>
        <v>SECRETARIA GENERAL</v>
      </c>
      <c r="P60" s="432" t="s">
        <v>303</v>
      </c>
      <c r="Q60" s="148"/>
      <c r="R60" s="148"/>
      <c r="S60" s="161"/>
      <c r="T60" s="149">
        <v>1</v>
      </c>
      <c r="U60" s="148"/>
      <c r="V60" s="168">
        <v>43101</v>
      </c>
      <c r="W60" s="168">
        <v>43830</v>
      </c>
      <c r="X60" s="150">
        <v>43830</v>
      </c>
      <c r="Y60" s="161" t="s">
        <v>331</v>
      </c>
      <c r="Z60" s="148">
        <v>12</v>
      </c>
      <c r="AA60" s="187">
        <f t="shared" si="10"/>
        <v>1</v>
      </c>
      <c r="AB60" s="188">
        <f t="shared" si="17"/>
        <v>1</v>
      </c>
      <c r="AC60" s="8" t="str">
        <f t="shared" si="18"/>
        <v>OK</v>
      </c>
      <c r="AD60" s="69" t="s">
        <v>338</v>
      </c>
      <c r="AF60" s="13" t="str">
        <f t="shared" si="1"/>
        <v>CUMPLIDA</v>
      </c>
      <c r="BG60" s="13" t="str">
        <f t="shared" si="11"/>
        <v>CUMPLIDA</v>
      </c>
      <c r="BI60" s="547" t="str">
        <f t="shared" si="3"/>
        <v>CERRADO</v>
      </c>
    </row>
    <row r="61" spans="1:61" ht="35.1" customHeight="1" x14ac:dyDescent="0.25">
      <c r="A61" s="148"/>
      <c r="B61" s="148"/>
      <c r="C61" s="432" t="s">
        <v>154</v>
      </c>
      <c r="D61" s="148"/>
      <c r="E61" s="611"/>
      <c r="F61" s="148"/>
      <c r="G61" s="148">
        <v>5</v>
      </c>
      <c r="H61" s="488" t="s">
        <v>736</v>
      </c>
      <c r="I61" s="151" t="s">
        <v>309</v>
      </c>
      <c r="J61" s="161"/>
      <c r="K61" s="161" t="s">
        <v>355</v>
      </c>
      <c r="L61" s="173" t="s">
        <v>326</v>
      </c>
      <c r="M61" s="172">
        <v>1</v>
      </c>
      <c r="N61" s="432" t="s">
        <v>69</v>
      </c>
      <c r="O61" s="432" t="str">
        <f>IF(H61="","",VLOOKUP(H61,'[1]Procedimientos Publicar'!$C$6:$E$85,3,FALSE))</f>
        <v>SECRETARIA GENERAL</v>
      </c>
      <c r="P61" s="432" t="s">
        <v>303</v>
      </c>
      <c r="Q61" s="148"/>
      <c r="R61" s="148"/>
      <c r="S61" s="161"/>
      <c r="T61" s="149">
        <v>1</v>
      </c>
      <c r="U61" s="148"/>
      <c r="V61" s="168"/>
      <c r="W61" s="167"/>
      <c r="X61" s="150">
        <v>43830</v>
      </c>
      <c r="Y61" s="161" t="s">
        <v>332</v>
      </c>
      <c r="Z61" s="148">
        <v>1</v>
      </c>
      <c r="AA61" s="187">
        <f t="shared" si="10"/>
        <v>1</v>
      </c>
      <c r="AB61" s="188">
        <f t="shared" si="17"/>
        <v>1</v>
      </c>
      <c r="AC61" s="8" t="str">
        <f t="shared" si="18"/>
        <v>OK</v>
      </c>
      <c r="AD61" s="176" t="s">
        <v>339</v>
      </c>
      <c r="AF61" s="13" t="str">
        <f t="shared" si="1"/>
        <v>CUMPLIDA</v>
      </c>
      <c r="BG61" s="13" t="str">
        <f t="shared" si="11"/>
        <v>CUMPLIDA</v>
      </c>
      <c r="BI61" s="547" t="str">
        <f t="shared" si="3"/>
        <v>CERRADO</v>
      </c>
    </row>
    <row r="62" spans="1:61" ht="35.1" customHeight="1" x14ac:dyDescent="0.25">
      <c r="A62" s="148"/>
      <c r="B62" s="148"/>
      <c r="C62" s="432" t="s">
        <v>154</v>
      </c>
      <c r="D62" s="148"/>
      <c r="E62" s="611"/>
      <c r="F62" s="148"/>
      <c r="G62" s="148">
        <v>7</v>
      </c>
      <c r="H62" s="488" t="s">
        <v>736</v>
      </c>
      <c r="I62" s="159" t="s">
        <v>310</v>
      </c>
      <c r="J62" s="161" t="s">
        <v>317</v>
      </c>
      <c r="K62" s="163" t="s">
        <v>719</v>
      </c>
      <c r="L62" s="163" t="s">
        <v>322</v>
      </c>
      <c r="M62" s="166">
        <v>2</v>
      </c>
      <c r="N62" s="432" t="s">
        <v>69</v>
      </c>
      <c r="O62" s="432" t="str">
        <f>IF(H62="","",VLOOKUP(H62,'[1]Procedimientos Publicar'!$C$6:$E$85,3,FALSE))</f>
        <v>SECRETARIA GENERAL</v>
      </c>
      <c r="P62" s="432" t="s">
        <v>303</v>
      </c>
      <c r="Q62" s="148"/>
      <c r="R62" s="148"/>
      <c r="S62" s="163"/>
      <c r="T62" s="149">
        <v>1</v>
      </c>
      <c r="U62" s="148"/>
      <c r="V62" s="168">
        <v>43101</v>
      </c>
      <c r="W62" s="168">
        <v>43830</v>
      </c>
      <c r="X62" s="150">
        <v>43830</v>
      </c>
      <c r="Y62" s="161" t="s">
        <v>333</v>
      </c>
      <c r="Z62" s="148">
        <v>1</v>
      </c>
      <c r="AA62" s="187">
        <f t="shared" si="10"/>
        <v>0.5</v>
      </c>
      <c r="AB62" s="188">
        <f t="shared" si="17"/>
        <v>0.5</v>
      </c>
      <c r="AC62" s="8" t="str">
        <f t="shared" si="18"/>
        <v>EN TERMINO</v>
      </c>
      <c r="AD62" s="177" t="s">
        <v>340</v>
      </c>
      <c r="AF62" s="13" t="str">
        <f t="shared" si="1"/>
        <v>PENDIENTE</v>
      </c>
      <c r="AG62" s="470"/>
      <c r="AH62" s="470"/>
      <c r="AI62" s="470"/>
      <c r="AJ62" s="470"/>
      <c r="AK62" s="470"/>
      <c r="AL62" s="470"/>
      <c r="AM62" s="470"/>
      <c r="AN62" s="470"/>
      <c r="AO62" s="470"/>
      <c r="AP62" s="470"/>
      <c r="AQ62" s="470"/>
      <c r="AR62" s="470"/>
      <c r="AS62" s="470"/>
      <c r="AT62" s="470"/>
      <c r="AU62" s="470"/>
      <c r="AV62" s="470"/>
      <c r="AW62" s="470"/>
      <c r="AX62" s="470"/>
      <c r="AY62" s="470"/>
      <c r="AZ62" s="470"/>
      <c r="BA62" s="470"/>
      <c r="BB62" s="470"/>
      <c r="BC62" s="470"/>
      <c r="BD62" s="470"/>
      <c r="BE62" s="470"/>
      <c r="BF62" s="470"/>
      <c r="BG62" s="13" t="str">
        <f t="shared" si="11"/>
        <v>INCUMPLIDA</v>
      </c>
      <c r="BI62" s="547" t="str">
        <f t="shared" si="3"/>
        <v>ABIERTO</v>
      </c>
    </row>
    <row r="63" spans="1:61" ht="35.1" customHeight="1" x14ac:dyDescent="0.25">
      <c r="A63" s="148"/>
      <c r="B63" s="148"/>
      <c r="C63" s="432" t="s">
        <v>154</v>
      </c>
      <c r="D63" s="148"/>
      <c r="E63" s="611"/>
      <c r="F63" s="148"/>
      <c r="G63" s="148">
        <v>8</v>
      </c>
      <c r="H63" s="488" t="s">
        <v>736</v>
      </c>
      <c r="I63" s="151" t="s">
        <v>311</v>
      </c>
      <c r="J63" s="161" t="s">
        <v>318</v>
      </c>
      <c r="K63" s="161" t="s">
        <v>356</v>
      </c>
      <c r="L63" s="161" t="s">
        <v>327</v>
      </c>
      <c r="M63" s="171">
        <v>12</v>
      </c>
      <c r="N63" s="432" t="s">
        <v>69</v>
      </c>
      <c r="O63" s="432" t="str">
        <f>IF(H63="","",VLOOKUP(H63,'[1]Procedimientos Publicar'!$C$6:$E$85,3,FALSE))</f>
        <v>SECRETARIA GENERAL</v>
      </c>
      <c r="P63" s="432" t="s">
        <v>303</v>
      </c>
      <c r="Q63" s="148"/>
      <c r="R63" s="148"/>
      <c r="S63" s="161"/>
      <c r="T63" s="149">
        <v>1</v>
      </c>
      <c r="U63" s="148"/>
      <c r="V63" s="168">
        <v>43101</v>
      </c>
      <c r="W63" s="168">
        <v>43830</v>
      </c>
      <c r="X63" s="150">
        <v>43830</v>
      </c>
      <c r="Y63" s="161" t="s">
        <v>334</v>
      </c>
      <c r="Z63" s="148">
        <v>12</v>
      </c>
      <c r="AA63" s="187">
        <f t="shared" si="10"/>
        <v>1</v>
      </c>
      <c r="AB63" s="188">
        <f t="shared" si="17"/>
        <v>1</v>
      </c>
      <c r="AC63" s="8" t="str">
        <f t="shared" si="18"/>
        <v>OK</v>
      </c>
      <c r="AD63" s="176" t="s">
        <v>341</v>
      </c>
      <c r="AF63" s="13" t="str">
        <f t="shared" si="1"/>
        <v>CUMPLIDA</v>
      </c>
      <c r="BG63" s="13" t="str">
        <f t="shared" si="11"/>
        <v>CUMPLIDA</v>
      </c>
      <c r="BI63" s="547" t="str">
        <f t="shared" si="3"/>
        <v>CERRADO</v>
      </c>
    </row>
    <row r="64" spans="1:61" ht="35.1" customHeight="1" x14ac:dyDescent="0.25">
      <c r="A64" s="148"/>
      <c r="B64" s="148"/>
      <c r="C64" s="432" t="s">
        <v>154</v>
      </c>
      <c r="D64" s="148"/>
      <c r="E64" s="611"/>
      <c r="F64" s="148"/>
      <c r="G64" s="148">
        <v>9</v>
      </c>
      <c r="H64" s="488" t="s">
        <v>736</v>
      </c>
      <c r="I64" s="151" t="s">
        <v>312</v>
      </c>
      <c r="J64" s="161" t="s">
        <v>319</v>
      </c>
      <c r="K64" s="161" t="s">
        <v>357</v>
      </c>
      <c r="L64" s="161" t="s">
        <v>328</v>
      </c>
      <c r="M64" s="171">
        <v>1</v>
      </c>
      <c r="N64" s="432" t="s">
        <v>69</v>
      </c>
      <c r="O64" s="432" t="str">
        <f>IF(H64="","",VLOOKUP(H64,'[1]Procedimientos Publicar'!$C$6:$E$85,3,FALSE))</f>
        <v>SECRETARIA GENERAL</v>
      </c>
      <c r="P64" s="432" t="s">
        <v>303</v>
      </c>
      <c r="Q64" s="148"/>
      <c r="R64" s="148"/>
      <c r="S64" s="161"/>
      <c r="T64" s="149">
        <v>1</v>
      </c>
      <c r="U64" s="148"/>
      <c r="V64" s="168">
        <v>43101</v>
      </c>
      <c r="W64" s="168">
        <v>43830</v>
      </c>
      <c r="X64" s="150">
        <v>43830</v>
      </c>
      <c r="Y64" s="161" t="s">
        <v>344</v>
      </c>
      <c r="Z64" s="148">
        <v>0.5</v>
      </c>
      <c r="AA64" s="187">
        <f t="shared" si="10"/>
        <v>0.5</v>
      </c>
      <c r="AB64" s="188">
        <f t="shared" si="17"/>
        <v>0.5</v>
      </c>
      <c r="AC64" s="8" t="str">
        <f t="shared" si="18"/>
        <v>EN TERMINO</v>
      </c>
      <c r="AD64" s="177" t="s">
        <v>343</v>
      </c>
      <c r="AF64" s="13" t="str">
        <f t="shared" si="1"/>
        <v>PENDIENTE</v>
      </c>
      <c r="BG64" s="13" t="str">
        <f t="shared" si="11"/>
        <v>INCUMPLIDA</v>
      </c>
      <c r="BI64" s="547" t="str">
        <f t="shared" si="3"/>
        <v>ABIERTO</v>
      </c>
    </row>
    <row r="65" spans="1:61" ht="35.1" customHeight="1" x14ac:dyDescent="0.25">
      <c r="A65" s="148"/>
      <c r="B65" s="148"/>
      <c r="C65" s="432" t="s">
        <v>154</v>
      </c>
      <c r="D65" s="148"/>
      <c r="E65" s="611"/>
      <c r="F65" s="148"/>
      <c r="G65" s="148">
        <v>11</v>
      </c>
      <c r="H65" s="488" t="s">
        <v>736</v>
      </c>
      <c r="I65" s="151" t="s">
        <v>313</v>
      </c>
      <c r="J65" s="161" t="s">
        <v>320</v>
      </c>
      <c r="K65" s="161"/>
      <c r="L65" s="161" t="s">
        <v>329</v>
      </c>
      <c r="M65" s="171">
        <v>1</v>
      </c>
      <c r="N65" s="432" t="s">
        <v>69</v>
      </c>
      <c r="O65" s="432" t="str">
        <f>IF(H65="","",VLOOKUP(H65,'[1]Procedimientos Publicar'!$C$6:$E$85,3,FALSE))</f>
        <v>SECRETARIA GENERAL</v>
      </c>
      <c r="P65" s="432" t="s">
        <v>303</v>
      </c>
      <c r="Q65" s="148"/>
      <c r="R65" s="148"/>
      <c r="S65" s="161"/>
      <c r="T65" s="149">
        <v>1</v>
      </c>
      <c r="U65" s="148"/>
      <c r="V65" s="168">
        <v>43101</v>
      </c>
      <c r="W65" s="168">
        <v>43830</v>
      </c>
      <c r="X65" s="150">
        <v>43830</v>
      </c>
      <c r="Y65" s="161" t="s">
        <v>335</v>
      </c>
      <c r="Z65" s="148">
        <v>1</v>
      </c>
      <c r="AA65" s="187">
        <f t="shared" si="10"/>
        <v>1</v>
      </c>
      <c r="AB65" s="188">
        <f t="shared" si="17"/>
        <v>1</v>
      </c>
      <c r="AC65" s="8" t="str">
        <f t="shared" si="18"/>
        <v>OK</v>
      </c>
      <c r="AD65" s="178" t="s">
        <v>342</v>
      </c>
      <c r="AF65" s="13" t="str">
        <f t="shared" si="1"/>
        <v>CUMPLIDA</v>
      </c>
      <c r="BG65" s="13" t="str">
        <f t="shared" si="11"/>
        <v>CUMPLIDA</v>
      </c>
      <c r="BI65" s="547" t="str">
        <f t="shared" si="3"/>
        <v>CERRADO</v>
      </c>
    </row>
    <row r="66" spans="1:61" ht="35.1" customHeight="1" x14ac:dyDescent="0.25">
      <c r="A66" s="148"/>
      <c r="B66" s="148"/>
      <c r="C66" s="432" t="s">
        <v>154</v>
      </c>
      <c r="D66" s="148"/>
      <c r="E66" s="611"/>
      <c r="F66" s="148"/>
      <c r="G66" s="148">
        <v>12</v>
      </c>
      <c r="H66" s="488" t="s">
        <v>736</v>
      </c>
      <c r="I66" s="151" t="s">
        <v>314</v>
      </c>
      <c r="J66" s="163" t="s">
        <v>321</v>
      </c>
      <c r="K66" s="163" t="s">
        <v>358</v>
      </c>
      <c r="L66" s="163" t="s">
        <v>323</v>
      </c>
      <c r="M66" s="172">
        <v>1</v>
      </c>
      <c r="N66" s="432" t="s">
        <v>69</v>
      </c>
      <c r="O66" s="432" t="str">
        <f>IF(H66="","",VLOOKUP(H66,'[1]Procedimientos Publicar'!$C$6:$E$85,3,FALSE))</f>
        <v>SECRETARIA GENERAL</v>
      </c>
      <c r="P66" s="432" t="s">
        <v>303</v>
      </c>
      <c r="Q66" s="148"/>
      <c r="R66" s="148"/>
      <c r="S66" s="163"/>
      <c r="T66" s="149">
        <v>1</v>
      </c>
      <c r="U66" s="148"/>
      <c r="V66" s="168">
        <v>43770</v>
      </c>
      <c r="W66" s="168">
        <v>43830</v>
      </c>
      <c r="X66" s="150">
        <v>43830</v>
      </c>
      <c r="Y66" s="161" t="s">
        <v>336</v>
      </c>
      <c r="Z66" s="148">
        <v>0.5</v>
      </c>
      <c r="AA66" s="187">
        <f t="shared" si="10"/>
        <v>0.5</v>
      </c>
      <c r="AB66" s="188">
        <f t="shared" si="17"/>
        <v>0.5</v>
      </c>
      <c r="AC66" s="8" t="str">
        <f t="shared" si="18"/>
        <v>EN TERMINO</v>
      </c>
      <c r="AD66" s="177" t="s">
        <v>345</v>
      </c>
      <c r="AF66" s="13" t="str">
        <f t="shared" si="1"/>
        <v>PENDIENTE</v>
      </c>
      <c r="BG66" s="13" t="str">
        <f t="shared" si="11"/>
        <v>INCUMPLIDA</v>
      </c>
      <c r="BI66" s="547" t="str">
        <f t="shared" si="3"/>
        <v>ABIERTO</v>
      </c>
    </row>
    <row r="67" spans="1:61" ht="35.1" customHeight="1" x14ac:dyDescent="0.25">
      <c r="A67" s="180"/>
      <c r="B67" s="180"/>
      <c r="C67" s="433" t="s">
        <v>154</v>
      </c>
      <c r="D67" s="180"/>
      <c r="E67" s="596" t="s">
        <v>347</v>
      </c>
      <c r="F67" s="180"/>
      <c r="G67" s="180">
        <v>1</v>
      </c>
      <c r="H67" s="489" t="s">
        <v>736</v>
      </c>
      <c r="I67" s="189" t="s">
        <v>348</v>
      </c>
      <c r="J67" s="183"/>
      <c r="K67" s="180"/>
      <c r="L67" s="180"/>
      <c r="M67" s="180">
        <v>1</v>
      </c>
      <c r="N67" s="433" t="s">
        <v>69</v>
      </c>
      <c r="O67" s="433" t="str">
        <f>IF(H67="","",VLOOKUP(H67,'[1]Procedimientos Publicar'!$C$6:$E$85,3,FALSE))</f>
        <v>SECRETARIA GENERAL</v>
      </c>
      <c r="P67" s="433" t="s">
        <v>303</v>
      </c>
      <c r="Q67" s="180"/>
      <c r="R67" s="180"/>
      <c r="S67" s="180"/>
      <c r="T67" s="181">
        <v>1</v>
      </c>
      <c r="U67" s="180"/>
      <c r="V67" s="180"/>
      <c r="W67" s="180"/>
      <c r="X67" s="182">
        <v>43830</v>
      </c>
      <c r="Y67" s="428" t="s">
        <v>359</v>
      </c>
      <c r="Z67" s="180">
        <v>1</v>
      </c>
      <c r="AA67" s="185">
        <f t="shared" si="10"/>
        <v>1</v>
      </c>
      <c r="AB67" s="186">
        <f t="shared" ref="AB67:AB70" si="19">(IF(OR($T67="",AA67=""),"",IF(OR($T67=0,AA67=0),0,IF((AA67*100%)/$T67&gt;100%,100%,(AA67*100%)/$T67))))</f>
        <v>1</v>
      </c>
      <c r="AC67" s="8" t="str">
        <f t="shared" ref="AC67:AC70" si="20">IF(Z67="","",IF(AB67&lt;100%, IF(AB67&lt;25%, "ALERTA","EN TERMINO"), IF(AB67=100%, "OK", "EN TERMINO")))</f>
        <v>OK</v>
      </c>
      <c r="AD67" s="450" t="s">
        <v>364</v>
      </c>
      <c r="AF67" s="13" t="str">
        <f t="shared" si="1"/>
        <v>CUMPLIDA</v>
      </c>
      <c r="BG67" s="13" t="str">
        <f t="shared" si="11"/>
        <v>CUMPLIDA</v>
      </c>
      <c r="BI67" s="547" t="str">
        <f t="shared" si="3"/>
        <v>CERRADO</v>
      </c>
    </row>
    <row r="68" spans="1:61" ht="35.1" customHeight="1" x14ac:dyDescent="0.25">
      <c r="A68" s="180"/>
      <c r="B68" s="180"/>
      <c r="C68" s="433" t="s">
        <v>154</v>
      </c>
      <c r="D68" s="180"/>
      <c r="E68" s="596"/>
      <c r="F68" s="180"/>
      <c r="G68" s="180">
        <v>2</v>
      </c>
      <c r="H68" s="489" t="s">
        <v>736</v>
      </c>
      <c r="I68" s="190" t="s">
        <v>349</v>
      </c>
      <c r="J68" s="183" t="s">
        <v>352</v>
      </c>
      <c r="K68" s="180"/>
      <c r="L68" s="180"/>
      <c r="M68" s="180"/>
      <c r="N68" s="433" t="s">
        <v>69</v>
      </c>
      <c r="O68" s="433" t="str">
        <f>IF(H68="","",VLOOKUP(H68,'[1]Procedimientos Publicar'!$C$6:$E$85,3,FALSE))</f>
        <v>SECRETARIA GENERAL</v>
      </c>
      <c r="P68" s="433" t="s">
        <v>303</v>
      </c>
      <c r="Q68" s="180"/>
      <c r="R68" s="180"/>
      <c r="S68" s="180"/>
      <c r="T68" s="181">
        <v>1</v>
      </c>
      <c r="U68" s="180"/>
      <c r="V68" s="180"/>
      <c r="W68" s="180"/>
      <c r="X68" s="182">
        <v>43830</v>
      </c>
      <c r="Y68" s="428" t="s">
        <v>360</v>
      </c>
      <c r="Z68" s="180"/>
      <c r="AA68" s="185" t="str">
        <f t="shared" si="10"/>
        <v/>
      </c>
      <c r="AB68" s="186" t="str">
        <f t="shared" si="19"/>
        <v/>
      </c>
      <c r="AC68" s="8" t="str">
        <f t="shared" si="20"/>
        <v/>
      </c>
      <c r="AD68" s="184" t="s">
        <v>362</v>
      </c>
      <c r="AF68" s="13" t="str">
        <f t="shared" si="1"/>
        <v>PENDIENTE</v>
      </c>
      <c r="BG68" s="13" t="str">
        <f t="shared" si="11"/>
        <v>INCUMPLIDA</v>
      </c>
      <c r="BI68" s="547" t="str">
        <f t="shared" si="3"/>
        <v>ABIERTO</v>
      </c>
    </row>
    <row r="69" spans="1:61" ht="35.1" customHeight="1" x14ac:dyDescent="0.25">
      <c r="A69" s="180"/>
      <c r="B69" s="180"/>
      <c r="C69" s="433" t="s">
        <v>154</v>
      </c>
      <c r="D69" s="180"/>
      <c r="E69" s="596"/>
      <c r="F69" s="180"/>
      <c r="G69" s="180">
        <v>3</v>
      </c>
      <c r="H69" s="489" t="s">
        <v>736</v>
      </c>
      <c r="I69" s="190" t="s">
        <v>350</v>
      </c>
      <c r="J69" s="183"/>
      <c r="K69" s="180"/>
      <c r="L69" s="180"/>
      <c r="M69" s="180"/>
      <c r="N69" s="433" t="s">
        <v>69</v>
      </c>
      <c r="O69" s="433" t="str">
        <f>IF(H69="","",VLOOKUP(H69,'[1]Procedimientos Publicar'!$C$6:$E$85,3,FALSE))</f>
        <v>SECRETARIA GENERAL</v>
      </c>
      <c r="P69" s="433" t="s">
        <v>303</v>
      </c>
      <c r="Q69" s="180"/>
      <c r="R69" s="180"/>
      <c r="S69" s="180"/>
      <c r="T69" s="181">
        <v>1</v>
      </c>
      <c r="U69" s="180"/>
      <c r="V69" s="180"/>
      <c r="W69" s="180"/>
      <c r="X69" s="182">
        <v>43830</v>
      </c>
      <c r="Y69" s="428" t="s">
        <v>361</v>
      </c>
      <c r="Z69" s="180"/>
      <c r="AA69" s="185" t="str">
        <f t="shared" si="10"/>
        <v/>
      </c>
      <c r="AB69" s="186" t="str">
        <f t="shared" si="19"/>
        <v/>
      </c>
      <c r="AC69" s="8" t="str">
        <f t="shared" si="20"/>
        <v/>
      </c>
      <c r="AD69" s="184" t="s">
        <v>363</v>
      </c>
      <c r="AF69" s="13" t="str">
        <f t="shared" si="1"/>
        <v>PENDIENTE</v>
      </c>
      <c r="BG69" s="13" t="str">
        <f t="shared" si="11"/>
        <v>INCUMPLIDA</v>
      </c>
      <c r="BI69" s="547" t="str">
        <f t="shared" si="3"/>
        <v>ABIERTO</v>
      </c>
    </row>
    <row r="70" spans="1:61" ht="35.1" customHeight="1" x14ac:dyDescent="0.25">
      <c r="A70" s="180"/>
      <c r="B70" s="180"/>
      <c r="C70" s="433" t="s">
        <v>154</v>
      </c>
      <c r="D70" s="180"/>
      <c r="E70" s="596"/>
      <c r="F70" s="180"/>
      <c r="G70" s="180">
        <v>4</v>
      </c>
      <c r="H70" s="489" t="s">
        <v>736</v>
      </c>
      <c r="I70" s="190" t="s">
        <v>351</v>
      </c>
      <c r="J70" s="183"/>
      <c r="K70" s="180"/>
      <c r="L70" s="180"/>
      <c r="M70" s="180">
        <v>1</v>
      </c>
      <c r="N70" s="433" t="s">
        <v>69</v>
      </c>
      <c r="O70" s="433" t="str">
        <f>IF(H70="","",VLOOKUP(H70,'[1]Procedimientos Publicar'!$C$6:$E$85,3,FALSE))</f>
        <v>SECRETARIA GENERAL</v>
      </c>
      <c r="P70" s="433" t="s">
        <v>303</v>
      </c>
      <c r="Q70" s="180"/>
      <c r="R70" s="180"/>
      <c r="S70" s="180"/>
      <c r="T70" s="181">
        <v>1</v>
      </c>
      <c r="U70" s="180"/>
      <c r="V70" s="180"/>
      <c r="W70" s="180"/>
      <c r="X70" s="182">
        <v>43830</v>
      </c>
      <c r="Y70" s="428" t="s">
        <v>361</v>
      </c>
      <c r="Z70" s="180">
        <v>1</v>
      </c>
      <c r="AA70" s="185">
        <f t="shared" si="10"/>
        <v>1</v>
      </c>
      <c r="AB70" s="186">
        <f t="shared" si="19"/>
        <v>1</v>
      </c>
      <c r="AC70" s="8" t="str">
        <f t="shared" si="20"/>
        <v>OK</v>
      </c>
      <c r="AD70" s="450" t="s">
        <v>365</v>
      </c>
      <c r="AF70" s="13" t="str">
        <f t="shared" si="1"/>
        <v>CUMPLIDA</v>
      </c>
      <c r="BG70" s="13" t="str">
        <f t="shared" si="11"/>
        <v>CUMPLIDA</v>
      </c>
      <c r="BI70" s="547" t="str">
        <f t="shared" si="3"/>
        <v>CERRADO</v>
      </c>
    </row>
    <row r="71" spans="1:61" ht="35.1" customHeight="1" x14ac:dyDescent="0.2">
      <c r="A71" s="42"/>
      <c r="B71" s="42"/>
      <c r="C71" s="437" t="s">
        <v>154</v>
      </c>
      <c r="D71" s="42"/>
      <c r="E71" s="597" t="s">
        <v>366</v>
      </c>
      <c r="F71" s="42"/>
      <c r="G71" s="42">
        <v>1</v>
      </c>
      <c r="H71" s="475" t="s">
        <v>737</v>
      </c>
      <c r="I71" s="195" t="s">
        <v>369</v>
      </c>
      <c r="J71" s="42"/>
      <c r="K71" s="42"/>
      <c r="L71" s="42"/>
      <c r="M71" s="42">
        <v>1</v>
      </c>
      <c r="N71" s="437" t="s">
        <v>69</v>
      </c>
      <c r="O71" s="437" t="str">
        <f>IF(H71="","",VLOOKUP(H71,'[1]Procedimientos Publicar'!$C$6:$E$85,3,FALSE))</f>
        <v>SECRETARIA GENERAL</v>
      </c>
      <c r="P71" s="472" t="s">
        <v>367</v>
      </c>
      <c r="Q71" s="42"/>
      <c r="R71" s="42"/>
      <c r="S71" s="42"/>
      <c r="T71" s="48">
        <v>1</v>
      </c>
      <c r="U71" s="42"/>
      <c r="V71" s="42"/>
      <c r="W71" s="42"/>
      <c r="X71" s="43">
        <v>43830</v>
      </c>
      <c r="Y71" s="57"/>
      <c r="Z71" s="42">
        <v>1</v>
      </c>
      <c r="AA71" s="51">
        <f t="shared" si="10"/>
        <v>1</v>
      </c>
      <c r="AB71" s="221">
        <f t="shared" ref="AB71:AB78" si="21">(IF(OR($T71="",AA71=""),"",IF(OR($T71=0,AA71=0),0,IF((AA71*100%)/$T71&gt;100%,100%,(AA71*100%)/$T71))))</f>
        <v>1</v>
      </c>
      <c r="AC71" s="8" t="str">
        <f t="shared" ref="AC71:AC78" si="22">IF(Z71="","",IF(AB71&lt;100%, IF(AB71&lt;25%, "ALERTA","EN TERMINO"), IF(AB71=100%, "OK", "EN TERMINO")))</f>
        <v>OK</v>
      </c>
      <c r="AF71" s="13" t="str">
        <f t="shared" si="1"/>
        <v>CUMPLIDA</v>
      </c>
      <c r="BG71" s="13" t="str">
        <f t="shared" si="11"/>
        <v>CUMPLIDA</v>
      </c>
      <c r="BI71" s="547" t="str">
        <f t="shared" si="3"/>
        <v>CERRADO</v>
      </c>
    </row>
    <row r="72" spans="1:61" ht="35.1" customHeight="1" x14ac:dyDescent="0.25">
      <c r="A72" s="42"/>
      <c r="B72" s="42"/>
      <c r="C72" s="437" t="s">
        <v>154</v>
      </c>
      <c r="D72" s="42"/>
      <c r="E72" s="597"/>
      <c r="F72" s="42"/>
      <c r="G72" s="42">
        <v>2</v>
      </c>
      <c r="H72" s="475" t="s">
        <v>737</v>
      </c>
      <c r="I72" s="206" t="s">
        <v>370</v>
      </c>
      <c r="J72" s="207" t="s">
        <v>377</v>
      </c>
      <c r="K72" s="217" t="s">
        <v>380</v>
      </c>
      <c r="L72" s="208" t="s">
        <v>384</v>
      </c>
      <c r="M72" s="209">
        <v>1</v>
      </c>
      <c r="N72" s="437" t="s">
        <v>69</v>
      </c>
      <c r="O72" s="437" t="str">
        <f>IF(H72="","",VLOOKUP(H72,'[1]Procedimientos Publicar'!$C$6:$E$85,3,FALSE))</f>
        <v>SECRETARIA GENERAL</v>
      </c>
      <c r="P72" s="437" t="s">
        <v>367</v>
      </c>
      <c r="Q72" s="42"/>
      <c r="R72" s="42"/>
      <c r="S72" s="42"/>
      <c r="T72" s="48">
        <v>1</v>
      </c>
      <c r="U72" s="217" t="s">
        <v>380</v>
      </c>
      <c r="V72" s="218">
        <v>43556</v>
      </c>
      <c r="W72" s="218">
        <v>43617</v>
      </c>
      <c r="X72" s="43">
        <v>43830</v>
      </c>
      <c r="Y72" s="217" t="s">
        <v>387</v>
      </c>
      <c r="Z72" s="42">
        <v>1</v>
      </c>
      <c r="AA72" s="51">
        <f t="shared" ref="AA72:AA103" si="23">(IF(Z72="","",IF(OR($M72=0,$M72="",$X72=""),"",Z72/$M72)))</f>
        <v>1</v>
      </c>
      <c r="AB72" s="221">
        <f t="shared" si="21"/>
        <v>1</v>
      </c>
      <c r="AC72" s="8" t="str">
        <f t="shared" si="22"/>
        <v>OK</v>
      </c>
      <c r="AF72" s="13" t="str">
        <f t="shared" ref="AF72:AF135" si="24">IF(AB72=100%,IF(AB72&gt;25%,"CUMPLIDA","PENDIENTE"),IF(AB72&lt;25%,"INCUMPLIDA","PENDIENTE"))</f>
        <v>CUMPLIDA</v>
      </c>
      <c r="BG72" s="13" t="str">
        <f t="shared" ref="BG72:BG103" si="25">IF(AB72=100%,"CUMPLIDA","INCUMPLIDA")</f>
        <v>CUMPLIDA</v>
      </c>
      <c r="BI72" s="547" t="str">
        <f t="shared" si="3"/>
        <v>CERRADO</v>
      </c>
    </row>
    <row r="73" spans="1:61" ht="35.1" customHeight="1" x14ac:dyDescent="0.25">
      <c r="A73" s="42"/>
      <c r="B73" s="42"/>
      <c r="C73" s="437" t="s">
        <v>154</v>
      </c>
      <c r="D73" s="42"/>
      <c r="E73" s="597"/>
      <c r="F73" s="42"/>
      <c r="G73" s="42">
        <v>3</v>
      </c>
      <c r="H73" s="475" t="s">
        <v>737</v>
      </c>
      <c r="I73" s="206" t="s">
        <v>371</v>
      </c>
      <c r="J73" s="207" t="s">
        <v>378</v>
      </c>
      <c r="K73" s="210" t="s">
        <v>381</v>
      </c>
      <c r="L73" s="211" t="s">
        <v>385</v>
      </c>
      <c r="M73" s="212">
        <v>1</v>
      </c>
      <c r="N73" s="437" t="s">
        <v>69</v>
      </c>
      <c r="O73" s="437" t="str">
        <f>IF(H73="","",VLOOKUP(H73,'[1]Procedimientos Publicar'!$C$6:$E$85,3,FALSE))</f>
        <v>SECRETARIA GENERAL</v>
      </c>
      <c r="P73" s="437" t="s">
        <v>367</v>
      </c>
      <c r="Q73" s="42"/>
      <c r="R73" s="42"/>
      <c r="S73" s="42"/>
      <c r="T73" s="48">
        <v>1</v>
      </c>
      <c r="U73" s="210" t="s">
        <v>381</v>
      </c>
      <c r="V73" s="218">
        <v>43497</v>
      </c>
      <c r="W73" s="218">
        <v>43497</v>
      </c>
      <c r="X73" s="43">
        <v>43830</v>
      </c>
      <c r="Y73" s="217" t="s">
        <v>388</v>
      </c>
      <c r="Z73" s="42">
        <v>1</v>
      </c>
      <c r="AA73" s="51">
        <f t="shared" si="23"/>
        <v>1</v>
      </c>
      <c r="AB73" s="221">
        <f t="shared" si="21"/>
        <v>1</v>
      </c>
      <c r="AC73" s="8" t="str">
        <f t="shared" si="22"/>
        <v>OK</v>
      </c>
      <c r="AF73" s="13" t="str">
        <f t="shared" si="24"/>
        <v>CUMPLIDA</v>
      </c>
      <c r="BG73" s="13" t="str">
        <f t="shared" si="25"/>
        <v>CUMPLIDA</v>
      </c>
      <c r="BI73" s="547" t="str">
        <f t="shared" ref="BI73:BI136" si="26">IF(AF73="CUMPLIDA","CERRADO","ABIERTO")</f>
        <v>CERRADO</v>
      </c>
    </row>
    <row r="74" spans="1:61" ht="35.1" customHeight="1" x14ac:dyDescent="0.2">
      <c r="A74" s="42"/>
      <c r="B74" s="42"/>
      <c r="C74" s="437" t="s">
        <v>154</v>
      </c>
      <c r="D74" s="42"/>
      <c r="E74" s="597"/>
      <c r="F74" s="42"/>
      <c r="G74" s="42">
        <v>4</v>
      </c>
      <c r="H74" s="475" t="s">
        <v>737</v>
      </c>
      <c r="I74" s="213" t="s">
        <v>372</v>
      </c>
      <c r="J74" s="207" t="s">
        <v>377</v>
      </c>
      <c r="K74" s="213" t="s">
        <v>382</v>
      </c>
      <c r="L74" s="214" t="s">
        <v>727</v>
      </c>
      <c r="M74" s="45">
        <v>1</v>
      </c>
      <c r="N74" s="437" t="s">
        <v>69</v>
      </c>
      <c r="O74" s="437" t="str">
        <f>IF(H74="","",VLOOKUP(H74,'[1]Procedimientos Publicar'!$C$6:$E$85,3,FALSE))</f>
        <v>SECRETARIA GENERAL</v>
      </c>
      <c r="P74" s="194" t="s">
        <v>386</v>
      </c>
      <c r="Q74" s="42"/>
      <c r="R74" s="42"/>
      <c r="S74" s="42"/>
      <c r="T74" s="48">
        <v>1</v>
      </c>
      <c r="U74" s="213" t="s">
        <v>382</v>
      </c>
      <c r="V74" s="219"/>
      <c r="W74" s="220"/>
      <c r="X74" s="43">
        <v>43830</v>
      </c>
      <c r="Y74" s="422" t="s">
        <v>720</v>
      </c>
      <c r="Z74" s="42">
        <v>1</v>
      </c>
      <c r="AA74" s="51">
        <f t="shared" si="23"/>
        <v>1</v>
      </c>
      <c r="AB74" s="221">
        <f t="shared" si="21"/>
        <v>1</v>
      </c>
      <c r="AC74" s="8" t="str">
        <f>IF(Z74="","",IF(AB74&lt;100%, IF(AB74&lt;25%, "ALERTA","EN TERMINO"), IF(AB74=100%, "OK", "EN TERMINO")))</f>
        <v>OK</v>
      </c>
      <c r="AF74" s="13" t="str">
        <f t="shared" si="24"/>
        <v>CUMPLIDA</v>
      </c>
      <c r="BG74" s="13" t="str">
        <f t="shared" si="25"/>
        <v>CUMPLIDA</v>
      </c>
      <c r="BI74" s="547" t="str">
        <f t="shared" si="26"/>
        <v>CERRADO</v>
      </c>
    </row>
    <row r="75" spans="1:61" ht="35.1" customHeight="1" x14ac:dyDescent="0.2">
      <c r="A75" s="42"/>
      <c r="B75" s="42"/>
      <c r="C75" s="437" t="s">
        <v>154</v>
      </c>
      <c r="D75" s="42"/>
      <c r="E75" s="597"/>
      <c r="F75" s="42"/>
      <c r="G75" s="42">
        <v>5</v>
      </c>
      <c r="H75" s="475" t="s">
        <v>737</v>
      </c>
      <c r="I75" s="206" t="s">
        <v>373</v>
      </c>
      <c r="J75" s="211" t="s">
        <v>379</v>
      </c>
      <c r="K75" s="215" t="s">
        <v>383</v>
      </c>
      <c r="L75" s="211" t="s">
        <v>384</v>
      </c>
      <c r="M75" s="212">
        <v>5</v>
      </c>
      <c r="N75" s="437" t="s">
        <v>69</v>
      </c>
      <c r="O75" s="437" t="str">
        <f>IF(H75="","",VLOOKUP(H75,'[1]Procedimientos Publicar'!$C$6:$E$85,3,FALSE))</f>
        <v>SECRETARIA GENERAL</v>
      </c>
      <c r="P75" s="472" t="s">
        <v>367</v>
      </c>
      <c r="Q75" s="42"/>
      <c r="R75" s="42"/>
      <c r="S75" s="42"/>
      <c r="T75" s="48">
        <v>1</v>
      </c>
      <c r="U75" s="215" t="s">
        <v>383</v>
      </c>
      <c r="V75" s="218">
        <v>43525</v>
      </c>
      <c r="W75" s="218">
        <v>43556</v>
      </c>
      <c r="X75" s="43">
        <v>43830</v>
      </c>
      <c r="Y75" s="56" t="s">
        <v>390</v>
      </c>
      <c r="Z75" s="42">
        <v>5</v>
      </c>
      <c r="AA75" s="51">
        <f t="shared" si="23"/>
        <v>1</v>
      </c>
      <c r="AB75" s="221">
        <f t="shared" si="21"/>
        <v>1</v>
      </c>
      <c r="AC75" s="8" t="str">
        <f t="shared" si="22"/>
        <v>OK</v>
      </c>
      <c r="AF75" s="13" t="str">
        <f t="shared" si="24"/>
        <v>CUMPLIDA</v>
      </c>
      <c r="BG75" s="13" t="str">
        <f t="shared" si="25"/>
        <v>CUMPLIDA</v>
      </c>
      <c r="BI75" s="547" t="str">
        <f t="shared" si="26"/>
        <v>CERRADO</v>
      </c>
    </row>
    <row r="76" spans="1:61" ht="35.1" customHeight="1" x14ac:dyDescent="0.2">
      <c r="A76" s="42"/>
      <c r="B76" s="42"/>
      <c r="C76" s="437" t="s">
        <v>154</v>
      </c>
      <c r="D76" s="42"/>
      <c r="E76" s="597"/>
      <c r="F76" s="42"/>
      <c r="G76" s="42">
        <v>6</v>
      </c>
      <c r="H76" s="475" t="s">
        <v>737</v>
      </c>
      <c r="I76" s="195" t="s">
        <v>374</v>
      </c>
      <c r="J76" s="42"/>
      <c r="K76" s="42"/>
      <c r="L76" s="42"/>
      <c r="M76" s="42"/>
      <c r="N76" s="437" t="s">
        <v>69</v>
      </c>
      <c r="O76" s="437" t="str">
        <f>IF(H76="","",VLOOKUP(H76,'[1]Procedimientos Publicar'!$C$6:$E$85,3,FALSE))</f>
        <v>SECRETARIA GENERAL</v>
      </c>
      <c r="P76" s="42"/>
      <c r="Q76" s="42"/>
      <c r="R76" s="42"/>
      <c r="S76" s="42"/>
      <c r="T76" s="48">
        <v>1</v>
      </c>
      <c r="U76" s="42"/>
      <c r="V76" s="42"/>
      <c r="W76" s="42"/>
      <c r="X76" s="43">
        <v>43830</v>
      </c>
      <c r="Y76" s="423"/>
      <c r="Z76" s="42"/>
      <c r="AA76" s="51" t="str">
        <f t="shared" si="23"/>
        <v/>
      </c>
      <c r="AB76" s="221" t="str">
        <f t="shared" si="21"/>
        <v/>
      </c>
      <c r="AC76" s="8" t="str">
        <f t="shared" si="22"/>
        <v/>
      </c>
      <c r="AF76" s="13" t="str">
        <f t="shared" si="24"/>
        <v>PENDIENTE</v>
      </c>
      <c r="BG76" s="13" t="str">
        <f t="shared" si="25"/>
        <v>INCUMPLIDA</v>
      </c>
      <c r="BI76" s="547" t="str">
        <f t="shared" si="26"/>
        <v>ABIERTO</v>
      </c>
    </row>
    <row r="77" spans="1:61" ht="35.1" customHeight="1" x14ac:dyDescent="0.2">
      <c r="A77" s="42"/>
      <c r="B77" s="42"/>
      <c r="C77" s="437" t="s">
        <v>154</v>
      </c>
      <c r="D77" s="42"/>
      <c r="E77" s="597"/>
      <c r="F77" s="42"/>
      <c r="G77" s="42">
        <v>7</v>
      </c>
      <c r="H77" s="475" t="s">
        <v>737</v>
      </c>
      <c r="I77" s="195" t="s">
        <v>375</v>
      </c>
      <c r="J77" s="42"/>
      <c r="K77" s="42"/>
      <c r="L77" s="42"/>
      <c r="M77" s="42"/>
      <c r="N77" s="437" t="s">
        <v>69</v>
      </c>
      <c r="O77" s="437" t="str">
        <f>IF(H77="","",VLOOKUP(H77,'[1]Procedimientos Publicar'!$C$6:$E$85,3,FALSE))</f>
        <v>SECRETARIA GENERAL</v>
      </c>
      <c r="P77" s="42"/>
      <c r="Q77" s="42"/>
      <c r="R77" s="42"/>
      <c r="S77" s="42"/>
      <c r="T77" s="48">
        <v>1</v>
      </c>
      <c r="U77" s="42"/>
      <c r="V77" s="42"/>
      <c r="W77" s="42"/>
      <c r="X77" s="43">
        <v>43830</v>
      </c>
      <c r="Y77" s="423"/>
      <c r="Z77" s="42"/>
      <c r="AA77" s="51" t="str">
        <f t="shared" si="23"/>
        <v/>
      </c>
      <c r="AB77" s="221" t="str">
        <f t="shared" si="21"/>
        <v/>
      </c>
      <c r="AC77" s="8" t="str">
        <f t="shared" si="22"/>
        <v/>
      </c>
      <c r="AF77" s="13" t="str">
        <f t="shared" si="24"/>
        <v>PENDIENTE</v>
      </c>
      <c r="BG77" s="13" t="str">
        <f t="shared" si="25"/>
        <v>INCUMPLIDA</v>
      </c>
      <c r="BI77" s="547" t="str">
        <f t="shared" si="26"/>
        <v>ABIERTO</v>
      </c>
    </row>
    <row r="78" spans="1:61" ht="35.1" customHeight="1" x14ac:dyDescent="0.25">
      <c r="A78" s="42"/>
      <c r="B78" s="42"/>
      <c r="C78" s="437" t="s">
        <v>154</v>
      </c>
      <c r="D78" s="42"/>
      <c r="E78" s="597"/>
      <c r="F78" s="42"/>
      <c r="G78" s="42">
        <v>8</v>
      </c>
      <c r="H78" s="475" t="s">
        <v>737</v>
      </c>
      <c r="I78" s="206" t="s">
        <v>376</v>
      </c>
      <c r="J78" s="179"/>
      <c r="K78" s="42"/>
      <c r="L78" s="42"/>
      <c r="M78" s="42">
        <v>1</v>
      </c>
      <c r="N78" s="437" t="s">
        <v>69</v>
      </c>
      <c r="O78" s="437" t="str">
        <f>IF(H78="","",VLOOKUP(H78,'[1]Procedimientos Publicar'!$C$6:$E$85,3,FALSE))</f>
        <v>SECRETARIA GENERAL</v>
      </c>
      <c r="P78" s="194" t="s">
        <v>254</v>
      </c>
      <c r="Q78" s="42"/>
      <c r="R78" s="42"/>
      <c r="S78" s="42"/>
      <c r="T78" s="48">
        <v>1</v>
      </c>
      <c r="U78" s="42"/>
      <c r="V78" s="42"/>
      <c r="W78" s="42"/>
      <c r="X78" s="43">
        <v>43830</v>
      </c>
      <c r="Y78" s="355" t="s">
        <v>389</v>
      </c>
      <c r="Z78" s="42">
        <v>0</v>
      </c>
      <c r="AA78" s="51">
        <f t="shared" si="23"/>
        <v>0</v>
      </c>
      <c r="AB78" s="221">
        <f t="shared" si="21"/>
        <v>0</v>
      </c>
      <c r="AC78" s="8" t="str">
        <f t="shared" si="22"/>
        <v>ALERTA</v>
      </c>
      <c r="AF78" s="13" t="str">
        <f t="shared" si="24"/>
        <v>INCUMPLIDA</v>
      </c>
      <c r="BG78" s="13" t="str">
        <f t="shared" si="25"/>
        <v>INCUMPLIDA</v>
      </c>
      <c r="BI78" s="547" t="str">
        <f t="shared" si="26"/>
        <v>ABIERTO</v>
      </c>
    </row>
    <row r="79" spans="1:61" ht="35.1" customHeight="1" x14ac:dyDescent="0.2">
      <c r="A79" s="435"/>
      <c r="B79" s="435"/>
      <c r="C79" s="438" t="s">
        <v>154</v>
      </c>
      <c r="D79" s="435"/>
      <c r="E79" s="615" t="s">
        <v>391</v>
      </c>
      <c r="F79" s="435"/>
      <c r="G79" s="435">
        <v>1</v>
      </c>
      <c r="H79" s="486" t="s">
        <v>737</v>
      </c>
      <c r="I79" s="222" t="s">
        <v>392</v>
      </c>
      <c r="J79" s="205" t="s">
        <v>394</v>
      </c>
      <c r="K79" s="204" t="s">
        <v>396</v>
      </c>
      <c r="L79" s="204" t="s">
        <v>395</v>
      </c>
      <c r="M79" s="435">
        <v>1</v>
      </c>
      <c r="N79" s="438" t="s">
        <v>69</v>
      </c>
      <c r="O79" s="438" t="str">
        <f>IF(H79="","",VLOOKUP(H79,'[1]Procedimientos Publicar'!$C$6:$E$85,3,FALSE))</f>
        <v>SECRETARIA GENERAL</v>
      </c>
      <c r="P79" s="438" t="s">
        <v>367</v>
      </c>
      <c r="Q79" s="435"/>
      <c r="R79" s="435"/>
      <c r="S79" s="435"/>
      <c r="T79" s="40">
        <v>1</v>
      </c>
      <c r="U79" s="204" t="s">
        <v>396</v>
      </c>
      <c r="V79" s="224">
        <v>43617</v>
      </c>
      <c r="W79" s="224">
        <v>43800</v>
      </c>
      <c r="X79" s="39">
        <v>43830</v>
      </c>
      <c r="Y79" s="266" t="s">
        <v>397</v>
      </c>
      <c r="Z79" s="435">
        <v>1</v>
      </c>
      <c r="AA79" s="41">
        <f t="shared" si="23"/>
        <v>1</v>
      </c>
      <c r="AB79" s="60">
        <f t="shared" ref="AB79:AB80" si="27">(IF(OR($T79="",AA79=""),"",IF(OR($T79=0,AA79=0),0,IF((AA79*100%)/$T79&gt;100%,100%,(AA79*100%)/$T79))))</f>
        <v>1</v>
      </c>
      <c r="AC79" s="8" t="str">
        <f t="shared" ref="AC79:AC80" si="28">IF(Z79="","",IF(AB79&lt;100%, IF(AB79&lt;25%, "ALERTA","EN TERMINO"), IF(AB79=100%, "OK", "EN TERMINO")))</f>
        <v>OK</v>
      </c>
      <c r="AF79" s="13" t="str">
        <f t="shared" si="24"/>
        <v>CUMPLIDA</v>
      </c>
      <c r="BG79" s="13" t="str">
        <f t="shared" si="25"/>
        <v>CUMPLIDA</v>
      </c>
      <c r="BI79" s="547" t="str">
        <f t="shared" si="26"/>
        <v>CERRADO</v>
      </c>
    </row>
    <row r="80" spans="1:61" ht="35.1" customHeight="1" x14ac:dyDescent="0.25">
      <c r="A80" s="435"/>
      <c r="B80" s="435"/>
      <c r="C80" s="438" t="s">
        <v>154</v>
      </c>
      <c r="D80" s="435"/>
      <c r="E80" s="615"/>
      <c r="F80" s="435"/>
      <c r="G80" s="435">
        <v>2</v>
      </c>
      <c r="H80" s="486" t="s">
        <v>737</v>
      </c>
      <c r="I80" s="225" t="s">
        <v>393</v>
      </c>
      <c r="J80" s="226"/>
      <c r="K80" s="435"/>
      <c r="L80" s="435"/>
      <c r="M80" s="435"/>
      <c r="N80" s="438" t="s">
        <v>69</v>
      </c>
      <c r="O80" s="438" t="str">
        <f>IF(H80="","",VLOOKUP(H80,'[1]Procedimientos Publicar'!$C$6:$E$85,3,FALSE))</f>
        <v>SECRETARIA GENERAL</v>
      </c>
      <c r="P80" s="438" t="s">
        <v>367</v>
      </c>
      <c r="Q80" s="435"/>
      <c r="R80" s="435"/>
      <c r="S80" s="435"/>
      <c r="T80" s="40">
        <v>1</v>
      </c>
      <c r="U80" s="435"/>
      <c r="V80" s="435"/>
      <c r="W80" s="435"/>
      <c r="X80" s="39">
        <v>43830</v>
      </c>
      <c r="Y80" s="435"/>
      <c r="Z80" s="435"/>
      <c r="AA80" s="41" t="str">
        <f t="shared" si="23"/>
        <v/>
      </c>
      <c r="AB80" s="60" t="str">
        <f t="shared" si="27"/>
        <v/>
      </c>
      <c r="AC80" s="8" t="str">
        <f t="shared" si="28"/>
        <v/>
      </c>
      <c r="AF80" s="13" t="str">
        <f t="shared" si="24"/>
        <v>PENDIENTE</v>
      </c>
      <c r="BG80" s="13" t="str">
        <f t="shared" si="25"/>
        <v>INCUMPLIDA</v>
      </c>
      <c r="BI80" s="547" t="str">
        <f t="shared" si="26"/>
        <v>ABIERTO</v>
      </c>
    </row>
    <row r="81" spans="1:61" ht="35.1" customHeight="1" x14ac:dyDescent="0.2">
      <c r="A81" s="32"/>
      <c r="B81" s="32"/>
      <c r="C81" s="34" t="s">
        <v>154</v>
      </c>
      <c r="D81" s="32"/>
      <c r="E81" s="616" t="s">
        <v>398</v>
      </c>
      <c r="F81" s="32"/>
      <c r="G81" s="32">
        <v>1</v>
      </c>
      <c r="H81" s="63" t="s">
        <v>737</v>
      </c>
      <c r="I81" s="227" t="s">
        <v>399</v>
      </c>
      <c r="J81" s="228" t="s">
        <v>401</v>
      </c>
      <c r="K81" s="229" t="s">
        <v>725</v>
      </c>
      <c r="L81" s="229" t="s">
        <v>402</v>
      </c>
      <c r="M81" s="32">
        <v>7</v>
      </c>
      <c r="N81" s="34" t="s">
        <v>69</v>
      </c>
      <c r="O81" s="34" t="str">
        <f>IF(H81="","",VLOOKUP(H81,'[1]Procedimientos Publicar'!$C$6:$E$85,3,FALSE))</f>
        <v>SECRETARIA GENERAL</v>
      </c>
      <c r="P81" s="34" t="s">
        <v>367</v>
      </c>
      <c r="Q81" s="32"/>
      <c r="R81" s="32"/>
      <c r="S81" s="32"/>
      <c r="T81" s="36">
        <v>1</v>
      </c>
      <c r="U81" s="229" t="s">
        <v>404</v>
      </c>
      <c r="V81" s="230">
        <v>43617</v>
      </c>
      <c r="W81" s="230">
        <v>43800</v>
      </c>
      <c r="X81" s="33">
        <v>43830</v>
      </c>
      <c r="Y81" s="66" t="s">
        <v>405</v>
      </c>
      <c r="Z81" s="32">
        <v>7</v>
      </c>
      <c r="AA81" s="37">
        <f t="shared" si="23"/>
        <v>1</v>
      </c>
      <c r="AB81" s="65">
        <f t="shared" ref="AB81" si="29">(IF(OR($T81="",AA81=""),"",IF(OR($T81=0,AA81=0),0,IF((AA81*100%)/$T81&gt;100%,100%,(AA81*100%)/$T81))))</f>
        <v>1</v>
      </c>
      <c r="AC81" s="8" t="str">
        <f t="shared" ref="AC81" si="30">IF(Z81="","",IF(AB81&lt;100%, IF(AB81&lt;25%, "ALERTA","EN TERMINO"), IF(AB81=100%, "OK", "EN TERMINO")))</f>
        <v>OK</v>
      </c>
      <c r="AF81" s="13" t="str">
        <f t="shared" si="24"/>
        <v>CUMPLIDA</v>
      </c>
      <c r="BG81" s="13" t="str">
        <f t="shared" si="25"/>
        <v>CUMPLIDA</v>
      </c>
      <c r="BI81" s="547" t="str">
        <f t="shared" si="26"/>
        <v>CERRADO</v>
      </c>
    </row>
    <row r="82" spans="1:61" ht="35.1" customHeight="1" x14ac:dyDescent="0.2">
      <c r="A82" s="32"/>
      <c r="B82" s="32"/>
      <c r="C82" s="34" t="s">
        <v>154</v>
      </c>
      <c r="D82" s="32"/>
      <c r="E82" s="616"/>
      <c r="F82" s="32"/>
      <c r="G82" s="32">
        <v>2</v>
      </c>
      <c r="H82" s="63" t="s">
        <v>737</v>
      </c>
      <c r="I82" s="231" t="s">
        <v>400</v>
      </c>
      <c r="J82" s="232"/>
      <c r="K82" s="451"/>
      <c r="L82" s="32"/>
      <c r="M82" s="32"/>
      <c r="N82" s="34" t="s">
        <v>69</v>
      </c>
      <c r="O82" s="34" t="str">
        <f>IF(H82="","",VLOOKUP(H82,'[1]Procedimientos Publicar'!$C$6:$E$85,3,FALSE))</f>
        <v>SECRETARIA GENERAL</v>
      </c>
      <c r="P82" s="34" t="s">
        <v>367</v>
      </c>
      <c r="Q82" s="32"/>
      <c r="R82" s="32"/>
      <c r="S82" s="32"/>
      <c r="T82" s="36">
        <v>1</v>
      </c>
      <c r="U82" s="32"/>
      <c r="V82" s="32"/>
      <c r="W82" s="32"/>
      <c r="X82" s="33">
        <v>43830</v>
      </c>
      <c r="Y82" s="32"/>
      <c r="Z82" s="32"/>
      <c r="AA82" s="37" t="str">
        <f t="shared" si="23"/>
        <v/>
      </c>
      <c r="AB82" s="65" t="str">
        <f t="shared" ref="AB82:AB97" si="31">(IF(OR($T82="",AA82=""),"",IF(OR($T82=0,AA82=0),0,IF((AA82*100%)/$T82&gt;100%,100%,(AA82*100%)/$T82))))</f>
        <v/>
      </c>
      <c r="AC82" s="8" t="str">
        <f t="shared" ref="AC82:AC97" si="32">IF(Z82="","",IF(AB82&lt;100%, IF(AB82&lt;25%, "ALERTA","EN TERMINO"), IF(AB82=100%, "OK", "EN TERMINO")))</f>
        <v/>
      </c>
      <c r="AF82" s="13" t="str">
        <f t="shared" si="24"/>
        <v>PENDIENTE</v>
      </c>
      <c r="BG82" s="13" t="str">
        <f t="shared" si="25"/>
        <v>INCUMPLIDA</v>
      </c>
      <c r="BI82" s="547" t="str">
        <f t="shared" si="26"/>
        <v>ABIERTO</v>
      </c>
    </row>
    <row r="83" spans="1:61" ht="35.1" customHeight="1" x14ac:dyDescent="0.2">
      <c r="A83" s="233"/>
      <c r="B83" s="233"/>
      <c r="C83" s="234" t="s">
        <v>154</v>
      </c>
      <c r="D83" s="233"/>
      <c r="E83" s="617" t="s">
        <v>421</v>
      </c>
      <c r="F83" s="233"/>
      <c r="G83" s="233">
        <v>1</v>
      </c>
      <c r="H83" s="247" t="s">
        <v>737</v>
      </c>
      <c r="I83" s="240" t="s">
        <v>406</v>
      </c>
      <c r="J83" s="233"/>
      <c r="K83" s="452"/>
      <c r="L83" s="233"/>
      <c r="M83" s="241"/>
      <c r="N83" s="234" t="s">
        <v>69</v>
      </c>
      <c r="O83" s="234" t="str">
        <f>IF(H83="","",VLOOKUP(H83,'[1]Procedimientos Publicar'!$C$6:$E$85,3,FALSE))</f>
        <v>SECRETARIA GENERAL</v>
      </c>
      <c r="P83" s="234" t="s">
        <v>367</v>
      </c>
      <c r="Q83" s="233"/>
      <c r="R83" s="233"/>
      <c r="S83" s="233"/>
      <c r="T83" s="235">
        <v>1</v>
      </c>
      <c r="U83" s="233"/>
      <c r="V83" s="242"/>
      <c r="W83" s="242"/>
      <c r="X83" s="236">
        <v>43830</v>
      </c>
      <c r="Y83" s="243" t="s">
        <v>425</v>
      </c>
      <c r="Z83" s="233"/>
      <c r="AA83" s="238" t="str">
        <f t="shared" si="23"/>
        <v/>
      </c>
      <c r="AB83" s="239" t="str">
        <f t="shared" si="31"/>
        <v/>
      </c>
      <c r="AC83" s="8" t="str">
        <f t="shared" si="32"/>
        <v/>
      </c>
      <c r="AF83" s="13" t="str">
        <f t="shared" si="24"/>
        <v>PENDIENTE</v>
      </c>
      <c r="BG83" s="13" t="str">
        <f t="shared" si="25"/>
        <v>INCUMPLIDA</v>
      </c>
      <c r="BI83" s="547" t="str">
        <f t="shared" si="26"/>
        <v>ABIERTO</v>
      </c>
    </row>
    <row r="84" spans="1:61" ht="35.1" customHeight="1" x14ac:dyDescent="0.25">
      <c r="A84" s="233"/>
      <c r="B84" s="233"/>
      <c r="C84" s="234" t="s">
        <v>154</v>
      </c>
      <c r="D84" s="233"/>
      <c r="E84" s="617"/>
      <c r="F84" s="233"/>
      <c r="G84" s="233">
        <v>2</v>
      </c>
      <c r="H84" s="247" t="s">
        <v>737</v>
      </c>
      <c r="I84" s="244" t="s">
        <v>407</v>
      </c>
      <c r="J84" s="233"/>
      <c r="K84" s="452"/>
      <c r="L84" s="233"/>
      <c r="M84" s="241"/>
      <c r="N84" s="234" t="s">
        <v>69</v>
      </c>
      <c r="O84" s="234" t="str">
        <f>IF(H84="","",VLOOKUP(H84,'[1]Procedimientos Publicar'!$C$6:$E$85,3,FALSE))</f>
        <v>SECRETARIA GENERAL</v>
      </c>
      <c r="P84" s="234" t="s">
        <v>367</v>
      </c>
      <c r="Q84" s="233"/>
      <c r="R84" s="233"/>
      <c r="S84" s="233"/>
      <c r="T84" s="235">
        <v>1</v>
      </c>
      <c r="U84" s="233"/>
      <c r="V84" s="242"/>
      <c r="W84" s="242"/>
      <c r="X84" s="236">
        <v>43830</v>
      </c>
      <c r="Y84" s="243" t="s">
        <v>426</v>
      </c>
      <c r="Z84" s="233"/>
      <c r="AA84" s="238" t="str">
        <f t="shared" si="23"/>
        <v/>
      </c>
      <c r="AB84" s="239" t="str">
        <f t="shared" si="31"/>
        <v/>
      </c>
      <c r="AC84" s="8" t="str">
        <f t="shared" si="32"/>
        <v/>
      </c>
      <c r="AF84" s="13" t="str">
        <f t="shared" si="24"/>
        <v>PENDIENTE</v>
      </c>
      <c r="BG84" s="13" t="str">
        <f t="shared" si="25"/>
        <v>INCUMPLIDA</v>
      </c>
      <c r="BI84" s="547" t="str">
        <f t="shared" si="26"/>
        <v>ABIERTO</v>
      </c>
    </row>
    <row r="85" spans="1:61" ht="35.1" customHeight="1" x14ac:dyDescent="0.25">
      <c r="A85" s="233"/>
      <c r="B85" s="233"/>
      <c r="C85" s="234" t="s">
        <v>154</v>
      </c>
      <c r="D85" s="233"/>
      <c r="E85" s="617"/>
      <c r="F85" s="233"/>
      <c r="G85" s="233">
        <v>3</v>
      </c>
      <c r="H85" s="247" t="s">
        <v>737</v>
      </c>
      <c r="I85" s="244" t="s">
        <v>408</v>
      </c>
      <c r="J85" s="233"/>
      <c r="K85" s="453"/>
      <c r="L85" s="233"/>
      <c r="M85" s="241"/>
      <c r="N85" s="234" t="s">
        <v>69</v>
      </c>
      <c r="O85" s="234" t="str">
        <f>IF(H85="","",VLOOKUP(H85,'[1]Procedimientos Publicar'!$C$6:$E$85,3,FALSE))</f>
        <v>SECRETARIA GENERAL</v>
      </c>
      <c r="P85" s="237" t="s">
        <v>168</v>
      </c>
      <c r="Q85" s="233"/>
      <c r="R85" s="233"/>
      <c r="S85" s="233"/>
      <c r="T85" s="235">
        <v>1</v>
      </c>
      <c r="U85" s="233"/>
      <c r="V85" s="242"/>
      <c r="W85" s="242"/>
      <c r="X85" s="236">
        <v>43830</v>
      </c>
      <c r="Y85" s="243" t="s">
        <v>427</v>
      </c>
      <c r="Z85" s="233"/>
      <c r="AA85" s="238" t="str">
        <f t="shared" si="23"/>
        <v/>
      </c>
      <c r="AB85" s="239" t="str">
        <f t="shared" si="31"/>
        <v/>
      </c>
      <c r="AC85" s="8" t="str">
        <f t="shared" si="32"/>
        <v/>
      </c>
      <c r="AF85" s="13" t="str">
        <f t="shared" si="24"/>
        <v>PENDIENTE</v>
      </c>
      <c r="BG85" s="13" t="str">
        <f t="shared" si="25"/>
        <v>INCUMPLIDA</v>
      </c>
      <c r="BI85" s="547" t="str">
        <f t="shared" si="26"/>
        <v>ABIERTO</v>
      </c>
    </row>
    <row r="86" spans="1:61" ht="35.1" customHeight="1" x14ac:dyDescent="0.2">
      <c r="A86" s="233"/>
      <c r="B86" s="233"/>
      <c r="C86" s="234" t="s">
        <v>154</v>
      </c>
      <c r="D86" s="233"/>
      <c r="E86" s="617"/>
      <c r="F86" s="233"/>
      <c r="G86" s="233">
        <v>4</v>
      </c>
      <c r="H86" s="247" t="s">
        <v>737</v>
      </c>
      <c r="I86" s="246" t="s">
        <v>409</v>
      </c>
      <c r="J86" s="233"/>
      <c r="K86" s="233"/>
      <c r="L86" s="233"/>
      <c r="M86" s="241"/>
      <c r="N86" s="234" t="s">
        <v>69</v>
      </c>
      <c r="O86" s="234" t="str">
        <f>IF(H86="","",VLOOKUP(H86,'[1]Procedimientos Publicar'!$C$6:$E$85,3,FALSE))</f>
        <v>SECRETARIA GENERAL</v>
      </c>
      <c r="P86" s="234" t="s">
        <v>367</v>
      </c>
      <c r="Q86" s="233"/>
      <c r="R86" s="233"/>
      <c r="S86" s="233"/>
      <c r="T86" s="235">
        <v>1</v>
      </c>
      <c r="U86" s="233"/>
      <c r="V86" s="242"/>
      <c r="W86" s="242"/>
      <c r="X86" s="236">
        <v>43830</v>
      </c>
      <c r="Y86" s="423"/>
      <c r="Z86" s="233"/>
      <c r="AA86" s="238" t="str">
        <f t="shared" si="23"/>
        <v/>
      </c>
      <c r="AB86" s="239" t="str">
        <f t="shared" si="31"/>
        <v/>
      </c>
      <c r="AC86" s="8" t="str">
        <f t="shared" si="32"/>
        <v/>
      </c>
      <c r="AF86" s="13" t="str">
        <f t="shared" si="24"/>
        <v>PENDIENTE</v>
      </c>
      <c r="BG86" s="13" t="str">
        <f t="shared" si="25"/>
        <v>INCUMPLIDA</v>
      </c>
      <c r="BI86" s="547" t="str">
        <f t="shared" si="26"/>
        <v>ABIERTO</v>
      </c>
    </row>
    <row r="87" spans="1:61" ht="35.1" customHeight="1" x14ac:dyDescent="0.2">
      <c r="A87" s="233"/>
      <c r="B87" s="233"/>
      <c r="C87" s="234" t="s">
        <v>154</v>
      </c>
      <c r="D87" s="233"/>
      <c r="E87" s="617"/>
      <c r="F87" s="233"/>
      <c r="G87" s="233">
        <v>5</v>
      </c>
      <c r="H87" s="247" t="s">
        <v>737</v>
      </c>
      <c r="I87" s="246" t="s">
        <v>410</v>
      </c>
      <c r="J87" s="233"/>
      <c r="K87" s="233"/>
      <c r="L87" s="233"/>
      <c r="M87" s="241"/>
      <c r="N87" s="234" t="s">
        <v>69</v>
      </c>
      <c r="O87" s="234" t="str">
        <f>IF(H87="","",VLOOKUP(H87,'[1]Procedimientos Publicar'!$C$6:$E$85,3,FALSE))</f>
        <v>SECRETARIA GENERAL</v>
      </c>
      <c r="P87" s="234" t="s">
        <v>367</v>
      </c>
      <c r="Q87" s="233"/>
      <c r="R87" s="233"/>
      <c r="S87" s="233"/>
      <c r="T87" s="235">
        <v>1</v>
      </c>
      <c r="U87" s="233"/>
      <c r="V87" s="242"/>
      <c r="W87" s="242"/>
      <c r="X87" s="236">
        <v>43830</v>
      </c>
      <c r="Y87" s="423"/>
      <c r="Z87" s="233"/>
      <c r="AA87" s="238" t="str">
        <f t="shared" si="23"/>
        <v/>
      </c>
      <c r="AB87" s="239" t="str">
        <f t="shared" si="31"/>
        <v/>
      </c>
      <c r="AC87" s="8" t="str">
        <f t="shared" si="32"/>
        <v/>
      </c>
      <c r="AF87" s="13" t="str">
        <f t="shared" si="24"/>
        <v>PENDIENTE</v>
      </c>
      <c r="BG87" s="13" t="str">
        <f t="shared" si="25"/>
        <v>INCUMPLIDA</v>
      </c>
      <c r="BI87" s="547" t="str">
        <f t="shared" si="26"/>
        <v>ABIERTO</v>
      </c>
    </row>
    <row r="88" spans="1:61" ht="35.1" customHeight="1" x14ac:dyDescent="0.25">
      <c r="A88" s="233"/>
      <c r="B88" s="233"/>
      <c r="C88" s="234" t="s">
        <v>154</v>
      </c>
      <c r="D88" s="233"/>
      <c r="E88" s="617"/>
      <c r="F88" s="233"/>
      <c r="G88" s="233">
        <v>6</v>
      </c>
      <c r="H88" s="247" t="s">
        <v>737</v>
      </c>
      <c r="I88" s="244" t="s">
        <v>411</v>
      </c>
      <c r="J88" s="233"/>
      <c r="K88" s="233"/>
      <c r="L88" s="233"/>
      <c r="M88" s="241"/>
      <c r="N88" s="234" t="s">
        <v>69</v>
      </c>
      <c r="O88" s="234" t="str">
        <f>IF(H88="","",VLOOKUP(H88,'[1]Procedimientos Publicar'!$C$6:$E$85,3,FALSE))</f>
        <v>SECRETARIA GENERAL</v>
      </c>
      <c r="P88" s="245" t="s">
        <v>447</v>
      </c>
      <c r="Q88" s="233"/>
      <c r="R88" s="233"/>
      <c r="S88" s="233"/>
      <c r="T88" s="235">
        <v>1</v>
      </c>
      <c r="U88" s="233"/>
      <c r="V88" s="242"/>
      <c r="W88" s="242"/>
      <c r="X88" s="236">
        <v>43830</v>
      </c>
      <c r="Y88" s="243" t="s">
        <v>724</v>
      </c>
      <c r="Z88" s="233"/>
      <c r="AA88" s="238" t="str">
        <f t="shared" si="23"/>
        <v/>
      </c>
      <c r="AB88" s="239" t="str">
        <f t="shared" si="31"/>
        <v/>
      </c>
      <c r="AC88" s="8" t="str">
        <f t="shared" si="32"/>
        <v/>
      </c>
      <c r="AF88" s="13" t="str">
        <f t="shared" si="24"/>
        <v>PENDIENTE</v>
      </c>
      <c r="BG88" s="13" t="str">
        <f t="shared" si="25"/>
        <v>INCUMPLIDA</v>
      </c>
      <c r="BI88" s="547" t="str">
        <f t="shared" si="26"/>
        <v>ABIERTO</v>
      </c>
    </row>
    <row r="89" spans="1:61" ht="35.1" customHeight="1" x14ac:dyDescent="0.25">
      <c r="A89" s="233"/>
      <c r="B89" s="233"/>
      <c r="C89" s="234" t="s">
        <v>154</v>
      </c>
      <c r="D89" s="233"/>
      <c r="E89" s="617"/>
      <c r="F89" s="233"/>
      <c r="G89" s="233">
        <v>7</v>
      </c>
      <c r="H89" s="247" t="s">
        <v>737</v>
      </c>
      <c r="I89" s="244" t="s">
        <v>412</v>
      </c>
      <c r="J89" s="233"/>
      <c r="K89" s="233"/>
      <c r="L89" s="233"/>
      <c r="M89" s="241"/>
      <c r="N89" s="234" t="s">
        <v>69</v>
      </c>
      <c r="O89" s="234" t="str">
        <f>IF(H89="","",VLOOKUP(H89,'[1]Procedimientos Publicar'!$C$6:$E$85,3,FALSE))</f>
        <v>SECRETARIA GENERAL</v>
      </c>
      <c r="P89" s="245" t="s">
        <v>447</v>
      </c>
      <c r="Q89" s="233"/>
      <c r="R89" s="233"/>
      <c r="S89" s="233"/>
      <c r="T89" s="235">
        <v>1</v>
      </c>
      <c r="U89" s="233"/>
      <c r="V89" s="242"/>
      <c r="W89" s="242"/>
      <c r="X89" s="236">
        <v>43830</v>
      </c>
      <c r="Y89" s="243" t="s">
        <v>428</v>
      </c>
      <c r="Z89" s="233"/>
      <c r="AA89" s="238" t="str">
        <f t="shared" si="23"/>
        <v/>
      </c>
      <c r="AB89" s="239" t="str">
        <f t="shared" si="31"/>
        <v/>
      </c>
      <c r="AC89" s="8" t="str">
        <f t="shared" si="32"/>
        <v/>
      </c>
      <c r="AF89" s="13" t="str">
        <f t="shared" si="24"/>
        <v>PENDIENTE</v>
      </c>
      <c r="BG89" s="13" t="str">
        <f t="shared" si="25"/>
        <v>INCUMPLIDA</v>
      </c>
      <c r="BI89" s="547" t="str">
        <f t="shared" si="26"/>
        <v>ABIERTO</v>
      </c>
    </row>
    <row r="90" spans="1:61" ht="35.1" customHeight="1" x14ac:dyDescent="0.25">
      <c r="A90" s="233"/>
      <c r="B90" s="233"/>
      <c r="C90" s="234" t="s">
        <v>154</v>
      </c>
      <c r="D90" s="233"/>
      <c r="E90" s="617"/>
      <c r="F90" s="233"/>
      <c r="G90" s="233">
        <v>8</v>
      </c>
      <c r="H90" s="247" t="s">
        <v>737</v>
      </c>
      <c r="I90" s="244" t="s">
        <v>413</v>
      </c>
      <c r="J90" s="248" t="s">
        <v>422</v>
      </c>
      <c r="K90" s="234" t="s">
        <v>423</v>
      </c>
      <c r="L90" s="249" t="s">
        <v>424</v>
      </c>
      <c r="M90" s="241">
        <v>5</v>
      </c>
      <c r="N90" s="234" t="s">
        <v>69</v>
      </c>
      <c r="O90" s="234" t="str">
        <f>IF(H90="","",VLOOKUP(H90,'[1]Procedimientos Publicar'!$C$6:$E$85,3,FALSE))</f>
        <v>SECRETARIA GENERAL</v>
      </c>
      <c r="P90" s="247" t="s">
        <v>367</v>
      </c>
      <c r="Q90" s="233"/>
      <c r="R90" s="233"/>
      <c r="S90" s="234"/>
      <c r="T90" s="235">
        <v>1</v>
      </c>
      <c r="U90" s="233"/>
      <c r="V90" s="250">
        <v>43556</v>
      </c>
      <c r="W90" s="250">
        <v>43800</v>
      </c>
      <c r="X90" s="236">
        <v>43830</v>
      </c>
      <c r="Y90" s="243" t="s">
        <v>429</v>
      </c>
      <c r="Z90" s="233">
        <v>5</v>
      </c>
      <c r="AA90" s="238">
        <f t="shared" si="23"/>
        <v>1</v>
      </c>
      <c r="AB90" s="239">
        <f t="shared" si="31"/>
        <v>1</v>
      </c>
      <c r="AC90" s="8" t="str">
        <f t="shared" si="32"/>
        <v>OK</v>
      </c>
      <c r="AF90" s="13" t="str">
        <f t="shared" si="24"/>
        <v>CUMPLIDA</v>
      </c>
      <c r="BG90" s="13" t="str">
        <f t="shared" si="25"/>
        <v>CUMPLIDA</v>
      </c>
      <c r="BI90" s="547" t="str">
        <f t="shared" si="26"/>
        <v>CERRADO</v>
      </c>
    </row>
    <row r="91" spans="1:61" ht="35.1" customHeight="1" x14ac:dyDescent="0.2">
      <c r="A91" s="233"/>
      <c r="B91" s="233"/>
      <c r="C91" s="234" t="s">
        <v>154</v>
      </c>
      <c r="D91" s="233"/>
      <c r="E91" s="617"/>
      <c r="F91" s="233"/>
      <c r="G91" s="233">
        <v>9</v>
      </c>
      <c r="H91" s="247" t="s">
        <v>737</v>
      </c>
      <c r="I91" s="251" t="s">
        <v>414</v>
      </c>
      <c r="J91" s="237" t="s">
        <v>434</v>
      </c>
      <c r="K91" s="237" t="s">
        <v>434</v>
      </c>
      <c r="L91" s="237"/>
      <c r="M91" s="247"/>
      <c r="N91" s="234" t="s">
        <v>69</v>
      </c>
      <c r="O91" s="234" t="str">
        <f>IF(H91="","",VLOOKUP(H91,'[1]Procedimientos Publicar'!$C$6:$E$85,3,FALSE))</f>
        <v>SECRETARIA GENERAL</v>
      </c>
      <c r="P91" s="234"/>
      <c r="Q91" s="233"/>
      <c r="R91" s="233"/>
      <c r="S91" s="233"/>
      <c r="T91" s="235">
        <v>1</v>
      </c>
      <c r="U91" s="233"/>
      <c r="V91" s="250"/>
      <c r="W91" s="250"/>
      <c r="X91" s="236">
        <v>43830</v>
      </c>
      <c r="Y91" s="423"/>
      <c r="Z91" s="233"/>
      <c r="AA91" s="238" t="str">
        <f t="shared" si="23"/>
        <v/>
      </c>
      <c r="AB91" s="239" t="str">
        <f t="shared" si="31"/>
        <v/>
      </c>
      <c r="AC91" s="8" t="str">
        <f t="shared" si="32"/>
        <v/>
      </c>
      <c r="AF91" s="13" t="str">
        <f t="shared" si="24"/>
        <v>PENDIENTE</v>
      </c>
      <c r="BG91" s="13" t="str">
        <f t="shared" si="25"/>
        <v>INCUMPLIDA</v>
      </c>
      <c r="BI91" s="547" t="str">
        <f t="shared" si="26"/>
        <v>ABIERTO</v>
      </c>
    </row>
    <row r="92" spans="1:61" ht="35.1" customHeight="1" x14ac:dyDescent="0.25">
      <c r="A92" s="233"/>
      <c r="B92" s="233"/>
      <c r="C92" s="234" t="s">
        <v>154</v>
      </c>
      <c r="D92" s="233"/>
      <c r="E92" s="617"/>
      <c r="F92" s="233"/>
      <c r="G92" s="233">
        <v>10</v>
      </c>
      <c r="H92" s="247" t="s">
        <v>737</v>
      </c>
      <c r="I92" s="252" t="s">
        <v>415</v>
      </c>
      <c r="J92" s="248" t="s">
        <v>435</v>
      </c>
      <c r="K92" s="247" t="s">
        <v>453</v>
      </c>
      <c r="L92" s="247" t="s">
        <v>441</v>
      </c>
      <c r="M92" s="247">
        <v>12</v>
      </c>
      <c r="N92" s="234" t="s">
        <v>69</v>
      </c>
      <c r="O92" s="234" t="str">
        <f>IF(H92="","",VLOOKUP(H92,'[1]Procedimientos Publicar'!$C$6:$E$85,3,FALSE))</f>
        <v>SECRETARIA GENERAL</v>
      </c>
      <c r="P92" s="247" t="s">
        <v>448</v>
      </c>
      <c r="Q92" s="233"/>
      <c r="R92" s="233"/>
      <c r="S92" s="247"/>
      <c r="T92" s="235">
        <v>1</v>
      </c>
      <c r="U92" s="233"/>
      <c r="V92" s="250">
        <v>43466</v>
      </c>
      <c r="W92" s="250" t="s">
        <v>459</v>
      </c>
      <c r="X92" s="236">
        <v>43830</v>
      </c>
      <c r="Y92" s="253" t="s">
        <v>430</v>
      </c>
      <c r="Z92" s="233">
        <v>12</v>
      </c>
      <c r="AA92" s="238">
        <f t="shared" si="23"/>
        <v>1</v>
      </c>
      <c r="AB92" s="239">
        <f>(IF(OR($T92="",AA92=""),"",IF(OR($T92=0,AA92=0),0,IF((AA92*100%)/$T92&gt;100%,100%,(AA92*100%)/$T92))))</f>
        <v>1</v>
      </c>
      <c r="AC92" s="8" t="str">
        <f t="shared" si="32"/>
        <v>OK</v>
      </c>
      <c r="AF92" s="13" t="str">
        <f t="shared" si="24"/>
        <v>CUMPLIDA</v>
      </c>
      <c r="BG92" s="13" t="str">
        <f t="shared" si="25"/>
        <v>CUMPLIDA</v>
      </c>
      <c r="BI92" s="547" t="str">
        <f t="shared" si="26"/>
        <v>CERRADO</v>
      </c>
    </row>
    <row r="93" spans="1:61" ht="35.1" customHeight="1" x14ac:dyDescent="0.25">
      <c r="A93" s="233"/>
      <c r="B93" s="233"/>
      <c r="C93" s="234" t="s">
        <v>154</v>
      </c>
      <c r="D93" s="233"/>
      <c r="E93" s="617"/>
      <c r="F93" s="233"/>
      <c r="G93" s="233">
        <v>11</v>
      </c>
      <c r="H93" s="247" t="s">
        <v>737</v>
      </c>
      <c r="I93" s="252" t="s">
        <v>416</v>
      </c>
      <c r="J93" s="248" t="s">
        <v>436</v>
      </c>
      <c r="K93" s="247" t="s">
        <v>454</v>
      </c>
      <c r="L93" s="247" t="s">
        <v>442</v>
      </c>
      <c r="M93" s="247">
        <v>9</v>
      </c>
      <c r="N93" s="234" t="s">
        <v>69</v>
      </c>
      <c r="O93" s="234" t="str">
        <f>IF(H93="","",VLOOKUP(H93,'[1]Procedimientos Publicar'!$C$6:$E$85,3,FALSE))</f>
        <v>SECRETARIA GENERAL</v>
      </c>
      <c r="P93" s="247" t="s">
        <v>449</v>
      </c>
      <c r="Q93" s="233"/>
      <c r="R93" s="233"/>
      <c r="S93" s="247"/>
      <c r="T93" s="235">
        <v>1</v>
      </c>
      <c r="U93" s="233"/>
      <c r="V93" s="250">
        <v>43556</v>
      </c>
      <c r="W93" s="250">
        <v>43800</v>
      </c>
      <c r="X93" s="236">
        <v>43830</v>
      </c>
      <c r="Y93" s="254" t="s">
        <v>431</v>
      </c>
      <c r="Z93" s="233">
        <v>9</v>
      </c>
      <c r="AA93" s="238">
        <f t="shared" si="23"/>
        <v>1</v>
      </c>
      <c r="AB93" s="239">
        <f t="shared" si="31"/>
        <v>1</v>
      </c>
      <c r="AC93" s="8" t="str">
        <f t="shared" si="32"/>
        <v>OK</v>
      </c>
      <c r="AF93" s="13" t="str">
        <f t="shared" si="24"/>
        <v>CUMPLIDA</v>
      </c>
      <c r="BG93" s="13" t="str">
        <f t="shared" si="25"/>
        <v>CUMPLIDA</v>
      </c>
      <c r="BI93" s="547" t="str">
        <f t="shared" si="26"/>
        <v>CERRADO</v>
      </c>
    </row>
    <row r="94" spans="1:61" ht="35.1" customHeight="1" x14ac:dyDescent="0.25">
      <c r="A94" s="233"/>
      <c r="B94" s="233"/>
      <c r="C94" s="234" t="s">
        <v>154</v>
      </c>
      <c r="D94" s="233"/>
      <c r="E94" s="617"/>
      <c r="F94" s="233"/>
      <c r="G94" s="233">
        <v>12</v>
      </c>
      <c r="H94" s="247" t="s">
        <v>737</v>
      </c>
      <c r="I94" s="252" t="s">
        <v>417</v>
      </c>
      <c r="J94" s="248" t="s">
        <v>437</v>
      </c>
      <c r="K94" s="247" t="s">
        <v>455</v>
      </c>
      <c r="L94" s="247" t="s">
        <v>443</v>
      </c>
      <c r="M94" s="247">
        <v>1</v>
      </c>
      <c r="N94" s="234" t="s">
        <v>69</v>
      </c>
      <c r="O94" s="234" t="str">
        <f>IF(H94="","",VLOOKUP(H94,'[1]Procedimientos Publicar'!$C$6:$E$85,3,FALSE))</f>
        <v>SECRETARIA GENERAL</v>
      </c>
      <c r="P94" s="247" t="s">
        <v>450</v>
      </c>
      <c r="Q94" s="233"/>
      <c r="R94" s="233"/>
      <c r="S94" s="247"/>
      <c r="T94" s="235">
        <v>1</v>
      </c>
      <c r="U94" s="233"/>
      <c r="V94" s="250">
        <v>43647</v>
      </c>
      <c r="W94" s="250">
        <v>43647</v>
      </c>
      <c r="X94" s="236">
        <v>43830</v>
      </c>
      <c r="Y94" s="198" t="s">
        <v>432</v>
      </c>
      <c r="Z94" s="233">
        <v>1</v>
      </c>
      <c r="AA94" s="238">
        <f t="shared" si="23"/>
        <v>1</v>
      </c>
      <c r="AB94" s="239">
        <f t="shared" si="31"/>
        <v>1</v>
      </c>
      <c r="AC94" s="8" t="str">
        <f t="shared" si="32"/>
        <v>OK</v>
      </c>
      <c r="AF94" s="13" t="str">
        <f t="shared" si="24"/>
        <v>CUMPLIDA</v>
      </c>
      <c r="BG94" s="13" t="str">
        <f t="shared" si="25"/>
        <v>CUMPLIDA</v>
      </c>
      <c r="BI94" s="547" t="str">
        <f t="shared" si="26"/>
        <v>CERRADO</v>
      </c>
    </row>
    <row r="95" spans="1:61" ht="35.1" customHeight="1" x14ac:dyDescent="0.25">
      <c r="A95" s="233"/>
      <c r="B95" s="233"/>
      <c r="C95" s="234" t="s">
        <v>154</v>
      </c>
      <c r="D95" s="233"/>
      <c r="E95" s="617"/>
      <c r="F95" s="233"/>
      <c r="G95" s="233">
        <v>13</v>
      </c>
      <c r="H95" s="247" t="s">
        <v>737</v>
      </c>
      <c r="I95" s="252" t="s">
        <v>418</v>
      </c>
      <c r="J95" s="248" t="s">
        <v>438</v>
      </c>
      <c r="K95" s="247" t="s">
        <v>456</v>
      </c>
      <c r="L95" s="247" t="s">
        <v>446</v>
      </c>
      <c r="M95" s="247">
        <v>1</v>
      </c>
      <c r="N95" s="234" t="s">
        <v>69</v>
      </c>
      <c r="O95" s="234" t="str">
        <f>IF(H95="","",VLOOKUP(H95,'[1]Procedimientos Publicar'!$C$6:$E$85,3,FALSE))</f>
        <v>SECRETARIA GENERAL</v>
      </c>
      <c r="P95" s="247" t="s">
        <v>451</v>
      </c>
      <c r="Q95" s="233"/>
      <c r="R95" s="233"/>
      <c r="S95" s="247"/>
      <c r="T95" s="235">
        <v>1</v>
      </c>
      <c r="U95" s="233"/>
      <c r="V95" s="250">
        <v>43497</v>
      </c>
      <c r="W95" s="250">
        <v>43800</v>
      </c>
      <c r="X95" s="236">
        <v>43830</v>
      </c>
      <c r="Y95" s="198" t="s">
        <v>433</v>
      </c>
      <c r="Z95" s="233">
        <v>1</v>
      </c>
      <c r="AA95" s="238">
        <f t="shared" si="23"/>
        <v>1</v>
      </c>
      <c r="AB95" s="239">
        <f t="shared" si="31"/>
        <v>1</v>
      </c>
      <c r="AC95" s="8" t="str">
        <f t="shared" si="32"/>
        <v>OK</v>
      </c>
      <c r="AF95" s="13" t="str">
        <f t="shared" si="24"/>
        <v>CUMPLIDA</v>
      </c>
      <c r="BG95" s="13" t="str">
        <f t="shared" si="25"/>
        <v>CUMPLIDA</v>
      </c>
      <c r="BI95" s="547" t="str">
        <f t="shared" si="26"/>
        <v>CERRADO</v>
      </c>
    </row>
    <row r="96" spans="1:61" ht="35.1" customHeight="1" x14ac:dyDescent="0.25">
      <c r="A96" s="233"/>
      <c r="B96" s="233"/>
      <c r="C96" s="234" t="s">
        <v>154</v>
      </c>
      <c r="D96" s="233"/>
      <c r="E96" s="617"/>
      <c r="F96" s="233"/>
      <c r="G96" s="233">
        <v>14</v>
      </c>
      <c r="H96" s="247" t="s">
        <v>737</v>
      </c>
      <c r="I96" s="252" t="s">
        <v>419</v>
      </c>
      <c r="J96" s="248" t="s">
        <v>439</v>
      </c>
      <c r="K96" s="247" t="s">
        <v>457</v>
      </c>
      <c r="L96" s="247" t="s">
        <v>445</v>
      </c>
      <c r="M96" s="247">
        <v>1</v>
      </c>
      <c r="N96" s="234" t="s">
        <v>69</v>
      </c>
      <c r="O96" s="234" t="str">
        <f>IF(H96="","",VLOOKUP(H96,'[1]Procedimientos Publicar'!$C$6:$E$85,3,FALSE))</f>
        <v>SECRETARIA GENERAL</v>
      </c>
      <c r="P96" s="247" t="s">
        <v>403</v>
      </c>
      <c r="Q96" s="233"/>
      <c r="R96" s="233"/>
      <c r="S96" s="247"/>
      <c r="T96" s="235">
        <v>1</v>
      </c>
      <c r="U96" s="233"/>
      <c r="V96" s="250">
        <v>43647</v>
      </c>
      <c r="W96" s="250">
        <v>43647</v>
      </c>
      <c r="X96" s="236">
        <v>43830</v>
      </c>
      <c r="Y96" s="23" t="s">
        <v>715</v>
      </c>
      <c r="Z96" s="233">
        <v>1</v>
      </c>
      <c r="AA96" s="238">
        <f t="shared" si="23"/>
        <v>1</v>
      </c>
      <c r="AB96" s="239">
        <f t="shared" si="31"/>
        <v>1</v>
      </c>
      <c r="AC96" s="8" t="str">
        <f t="shared" si="32"/>
        <v>OK</v>
      </c>
      <c r="AF96" s="13" t="str">
        <f t="shared" si="24"/>
        <v>CUMPLIDA</v>
      </c>
      <c r="BG96" s="13" t="str">
        <f t="shared" si="25"/>
        <v>CUMPLIDA</v>
      </c>
      <c r="BI96" s="547" t="str">
        <f t="shared" si="26"/>
        <v>CERRADO</v>
      </c>
    </row>
    <row r="97" spans="1:61" ht="35.1" customHeight="1" x14ac:dyDescent="0.25">
      <c r="A97" s="233"/>
      <c r="B97" s="233"/>
      <c r="C97" s="234" t="s">
        <v>154</v>
      </c>
      <c r="D97" s="233"/>
      <c r="E97" s="617"/>
      <c r="F97" s="233"/>
      <c r="G97" s="233">
        <v>15</v>
      </c>
      <c r="H97" s="247" t="s">
        <v>737</v>
      </c>
      <c r="I97" s="252" t="s">
        <v>420</v>
      </c>
      <c r="J97" s="248" t="s">
        <v>440</v>
      </c>
      <c r="K97" s="247" t="s">
        <v>458</v>
      </c>
      <c r="L97" s="247" t="s">
        <v>444</v>
      </c>
      <c r="M97" s="247">
        <v>10</v>
      </c>
      <c r="N97" s="234" t="s">
        <v>69</v>
      </c>
      <c r="O97" s="234" t="str">
        <f>IF(H97="","",VLOOKUP(H97,'[1]Procedimientos Publicar'!$C$6:$E$85,3,FALSE))</f>
        <v>SECRETARIA GENERAL</v>
      </c>
      <c r="P97" s="247" t="s">
        <v>452</v>
      </c>
      <c r="Q97" s="233"/>
      <c r="R97" s="233"/>
      <c r="S97" s="247"/>
      <c r="T97" s="235">
        <v>1</v>
      </c>
      <c r="U97" s="233"/>
      <c r="V97" s="250">
        <v>43556</v>
      </c>
      <c r="W97" s="250">
        <v>43647</v>
      </c>
      <c r="X97" s="236">
        <v>43830</v>
      </c>
      <c r="Y97" s="254" t="s">
        <v>712</v>
      </c>
      <c r="Z97" s="233">
        <v>10</v>
      </c>
      <c r="AA97" s="238">
        <f t="shared" si="23"/>
        <v>1</v>
      </c>
      <c r="AB97" s="239">
        <f t="shared" si="31"/>
        <v>1</v>
      </c>
      <c r="AC97" s="8" t="str">
        <f t="shared" si="32"/>
        <v>OK</v>
      </c>
      <c r="AF97" s="13" t="str">
        <f t="shared" si="24"/>
        <v>CUMPLIDA</v>
      </c>
      <c r="BG97" s="13" t="str">
        <f t="shared" si="25"/>
        <v>CUMPLIDA</v>
      </c>
      <c r="BI97" s="547" t="str">
        <f t="shared" si="26"/>
        <v>CERRADO</v>
      </c>
    </row>
    <row r="98" spans="1:61" ht="35.1" customHeight="1" x14ac:dyDescent="0.25">
      <c r="A98" s="42"/>
      <c r="B98" s="42"/>
      <c r="C98" s="437" t="s">
        <v>154</v>
      </c>
      <c r="D98" s="42"/>
      <c r="E98" s="597" t="s">
        <v>460</v>
      </c>
      <c r="F98" s="42"/>
      <c r="G98" s="42">
        <v>1</v>
      </c>
      <c r="H98" s="475" t="s">
        <v>737</v>
      </c>
      <c r="I98" s="259" t="s">
        <v>461</v>
      </c>
      <c r="J98" s="211" t="s">
        <v>464</v>
      </c>
      <c r="K98" s="42"/>
      <c r="L98" s="42"/>
      <c r="M98" s="42"/>
      <c r="N98" s="437" t="s">
        <v>69</v>
      </c>
      <c r="O98" s="437" t="str">
        <f>IF(H99="","",VLOOKUP(H99,'[1]Procedimientos Publicar'!$C$6:$E$85,3,FALSE))</f>
        <v>SECRETARIA GENERAL</v>
      </c>
      <c r="P98" s="437" t="s">
        <v>367</v>
      </c>
      <c r="Q98" s="42"/>
      <c r="R98" s="42"/>
      <c r="S98" s="42"/>
      <c r="T98" s="48">
        <v>1</v>
      </c>
      <c r="U98" s="42"/>
      <c r="V98" s="42"/>
      <c r="W98" s="42"/>
      <c r="X98" s="43">
        <v>43830</v>
      </c>
      <c r="Y98" s="254" t="s">
        <v>472</v>
      </c>
      <c r="Z98" s="42"/>
      <c r="AA98" s="51" t="str">
        <f t="shared" si="23"/>
        <v/>
      </c>
      <c r="AB98" s="221" t="str">
        <f t="shared" ref="AB98:AB102" si="33">(IF(OR($T98="",AA98=""),"",IF(OR($T98=0,AA98=0),0,IF((AA98*100%)/$T98&gt;100%,100%,(AA98*100%)/$T98))))</f>
        <v/>
      </c>
      <c r="AC98" s="8" t="str">
        <f t="shared" ref="AC98:AC102" si="34">IF(Z98="","",IF(AB98&lt;100%, IF(AB98&lt;25%, "ALERTA","EN TERMINO"), IF(AB98=100%, "OK", "EN TERMINO")))</f>
        <v/>
      </c>
      <c r="AF98" s="13" t="str">
        <f t="shared" si="24"/>
        <v>PENDIENTE</v>
      </c>
      <c r="BG98" s="13" t="str">
        <f t="shared" si="25"/>
        <v>INCUMPLIDA</v>
      </c>
      <c r="BI98" s="547" t="str">
        <f t="shared" si="26"/>
        <v>ABIERTO</v>
      </c>
    </row>
    <row r="99" spans="1:61" ht="35.1" customHeight="1" x14ac:dyDescent="0.25">
      <c r="A99" s="42"/>
      <c r="B99" s="42"/>
      <c r="C99" s="437" t="s">
        <v>154</v>
      </c>
      <c r="D99" s="42"/>
      <c r="E99" s="597"/>
      <c r="F99" s="42"/>
      <c r="G99" s="42">
        <v>2</v>
      </c>
      <c r="H99" s="475" t="s">
        <v>737</v>
      </c>
      <c r="I99" s="424" t="s">
        <v>713</v>
      </c>
      <c r="J99" s="255"/>
      <c r="K99" s="255"/>
      <c r="L99" s="255"/>
      <c r="M99" s="255"/>
      <c r="N99" s="474" t="s">
        <v>69</v>
      </c>
      <c r="O99" s="474" t="str">
        <f>IF(H100="","",VLOOKUP(H100,'[1]Procedimientos Publicar'!$C$6:$E$85,3,FALSE))</f>
        <v>SECRETARIA GENERAL</v>
      </c>
      <c r="P99" s="474" t="s">
        <v>367</v>
      </c>
      <c r="Q99" s="255"/>
      <c r="R99" s="255"/>
      <c r="S99" s="255"/>
      <c r="T99" s="256">
        <v>1</v>
      </c>
      <c r="U99" s="255"/>
      <c r="V99" s="255"/>
      <c r="W99" s="255"/>
      <c r="X99" s="257">
        <v>43830</v>
      </c>
      <c r="Y99" s="255"/>
      <c r="Z99" s="255"/>
      <c r="AA99" s="260" t="str">
        <f t="shared" si="23"/>
        <v/>
      </c>
      <c r="AB99" s="261" t="str">
        <f t="shared" si="33"/>
        <v/>
      </c>
      <c r="AC99" s="8" t="str">
        <f t="shared" si="34"/>
        <v/>
      </c>
      <c r="AF99" s="13" t="str">
        <f t="shared" si="24"/>
        <v>PENDIENTE</v>
      </c>
      <c r="BG99" s="13" t="str">
        <f t="shared" si="25"/>
        <v>INCUMPLIDA</v>
      </c>
      <c r="BI99" s="547" t="str">
        <f t="shared" si="26"/>
        <v>ABIERTO</v>
      </c>
    </row>
    <row r="100" spans="1:61" ht="35.1" customHeight="1" x14ac:dyDescent="0.25">
      <c r="A100" s="42"/>
      <c r="B100" s="42"/>
      <c r="C100" s="437" t="s">
        <v>154</v>
      </c>
      <c r="D100" s="42"/>
      <c r="E100" s="597"/>
      <c r="F100" s="42"/>
      <c r="G100" s="42">
        <v>3</v>
      </c>
      <c r="H100" s="475" t="s">
        <v>737</v>
      </c>
      <c r="I100" s="259" t="s">
        <v>714</v>
      </c>
      <c r="J100" s="211" t="s">
        <v>464</v>
      </c>
      <c r="K100" s="216" t="s">
        <v>465</v>
      </c>
      <c r="L100" s="216" t="s">
        <v>468</v>
      </c>
      <c r="M100" s="216">
        <v>3</v>
      </c>
      <c r="N100" s="437" t="s">
        <v>69</v>
      </c>
      <c r="O100" s="437" t="str">
        <f>IF(H100="","",VLOOKUP(H100,'[1]Procedimientos Publicar'!$C$6:$E$85,3,FALSE))</f>
        <v>SECRETARIA GENERAL</v>
      </c>
      <c r="P100" s="216" t="s">
        <v>452</v>
      </c>
      <c r="Q100" s="42"/>
      <c r="R100" s="42"/>
      <c r="S100" s="216"/>
      <c r="T100" s="48">
        <v>1</v>
      </c>
      <c r="U100" s="42"/>
      <c r="V100" s="218">
        <v>43617</v>
      </c>
      <c r="W100" s="218">
        <v>43800</v>
      </c>
      <c r="X100" s="43">
        <v>43830</v>
      </c>
      <c r="Y100" s="254" t="s">
        <v>473</v>
      </c>
      <c r="Z100" s="42">
        <v>3</v>
      </c>
      <c r="AA100" s="51">
        <f t="shared" si="23"/>
        <v>1</v>
      </c>
      <c r="AB100" s="221">
        <f t="shared" si="33"/>
        <v>1</v>
      </c>
      <c r="AC100" s="8" t="str">
        <f t="shared" si="34"/>
        <v>OK</v>
      </c>
      <c r="AF100" s="13" t="str">
        <f t="shared" si="24"/>
        <v>CUMPLIDA</v>
      </c>
      <c r="BG100" s="13" t="str">
        <f t="shared" si="25"/>
        <v>CUMPLIDA</v>
      </c>
      <c r="BI100" s="547" t="str">
        <f t="shared" si="26"/>
        <v>CERRADO</v>
      </c>
    </row>
    <row r="101" spans="1:61" ht="35.1" customHeight="1" x14ac:dyDescent="0.25">
      <c r="A101" s="42"/>
      <c r="B101" s="42"/>
      <c r="C101" s="437" t="s">
        <v>154</v>
      </c>
      <c r="D101" s="42"/>
      <c r="E101" s="597"/>
      <c r="F101" s="42"/>
      <c r="G101" s="42">
        <v>4</v>
      </c>
      <c r="H101" s="475" t="s">
        <v>737</v>
      </c>
      <c r="I101" s="259" t="s">
        <v>462</v>
      </c>
      <c r="J101" s="211" t="s">
        <v>464</v>
      </c>
      <c r="K101" s="216" t="s">
        <v>466</v>
      </c>
      <c r="L101" s="216" t="s">
        <v>469</v>
      </c>
      <c r="M101" s="425">
        <v>1</v>
      </c>
      <c r="N101" s="437" t="s">
        <v>69</v>
      </c>
      <c r="O101" s="437" t="str">
        <f>IF(H101="","",VLOOKUP(H101,'[1]Procedimientos Publicar'!$C$6:$E$85,3,FALSE))</f>
        <v>SECRETARIA GENERAL</v>
      </c>
      <c r="P101" s="216" t="s">
        <v>452</v>
      </c>
      <c r="Q101" s="42"/>
      <c r="R101" s="42"/>
      <c r="S101" s="216"/>
      <c r="T101" s="48">
        <v>1</v>
      </c>
      <c r="U101" s="42"/>
      <c r="V101" s="218">
        <v>43647</v>
      </c>
      <c r="W101" s="218">
        <v>43709</v>
      </c>
      <c r="X101" s="43">
        <v>43830</v>
      </c>
      <c r="Y101" s="254" t="s">
        <v>474</v>
      </c>
      <c r="Z101" s="42">
        <v>1</v>
      </c>
      <c r="AA101" s="51">
        <f t="shared" si="23"/>
        <v>1</v>
      </c>
      <c r="AB101" s="221">
        <f t="shared" si="33"/>
        <v>1</v>
      </c>
      <c r="AC101" s="8" t="str">
        <f t="shared" si="34"/>
        <v>OK</v>
      </c>
      <c r="AF101" s="13" t="str">
        <f t="shared" si="24"/>
        <v>CUMPLIDA</v>
      </c>
      <c r="BG101" s="13" t="str">
        <f t="shared" si="25"/>
        <v>CUMPLIDA</v>
      </c>
      <c r="BI101" s="547" t="str">
        <f t="shared" si="26"/>
        <v>CERRADO</v>
      </c>
    </row>
    <row r="102" spans="1:61" ht="35.1" customHeight="1" x14ac:dyDescent="0.25">
      <c r="A102" s="42"/>
      <c r="B102" s="42"/>
      <c r="C102" s="437" t="s">
        <v>154</v>
      </c>
      <c r="D102" s="42"/>
      <c r="E102" s="597"/>
      <c r="F102" s="42"/>
      <c r="G102" s="42">
        <v>5</v>
      </c>
      <c r="H102" s="475" t="s">
        <v>737</v>
      </c>
      <c r="I102" s="259" t="s">
        <v>463</v>
      </c>
      <c r="J102" s="211" t="s">
        <v>464</v>
      </c>
      <c r="K102" s="216" t="s">
        <v>467</v>
      </c>
      <c r="L102" s="216" t="s">
        <v>470</v>
      </c>
      <c r="M102" s="425">
        <v>1</v>
      </c>
      <c r="N102" s="437" t="s">
        <v>69</v>
      </c>
      <c r="O102" s="437" t="str">
        <f>IF(H102="","",VLOOKUP(H102,'[1]Procedimientos Publicar'!$C$6:$E$85,3,FALSE))</f>
        <v>SECRETARIA GENERAL</v>
      </c>
      <c r="P102" s="216" t="s">
        <v>471</v>
      </c>
      <c r="Q102" s="42"/>
      <c r="R102" s="42"/>
      <c r="S102" s="216"/>
      <c r="T102" s="48">
        <v>1</v>
      </c>
      <c r="U102" s="42"/>
      <c r="V102" s="218">
        <v>43647</v>
      </c>
      <c r="W102" s="218">
        <v>43709</v>
      </c>
      <c r="X102" s="43">
        <v>43830</v>
      </c>
      <c r="Y102" s="254" t="s">
        <v>475</v>
      </c>
      <c r="Z102" s="42">
        <v>1</v>
      </c>
      <c r="AA102" s="51">
        <f t="shared" si="23"/>
        <v>1</v>
      </c>
      <c r="AB102" s="221">
        <f t="shared" si="33"/>
        <v>1</v>
      </c>
      <c r="AC102" s="8" t="str">
        <f t="shared" si="34"/>
        <v>OK</v>
      </c>
      <c r="AF102" s="13" t="str">
        <f t="shared" si="24"/>
        <v>CUMPLIDA</v>
      </c>
      <c r="BG102" s="13" t="str">
        <f t="shared" si="25"/>
        <v>CUMPLIDA</v>
      </c>
      <c r="BI102" s="547" t="str">
        <f t="shared" si="26"/>
        <v>CERRADO</v>
      </c>
    </row>
    <row r="103" spans="1:61" ht="35.1" customHeight="1" x14ac:dyDescent="0.25">
      <c r="A103" s="435"/>
      <c r="B103" s="435"/>
      <c r="C103" s="438" t="s">
        <v>154</v>
      </c>
      <c r="D103" s="435"/>
      <c r="E103" s="615" t="s">
        <v>476</v>
      </c>
      <c r="F103" s="435"/>
      <c r="G103" s="435">
        <v>1</v>
      </c>
      <c r="H103" s="223" t="s">
        <v>741</v>
      </c>
      <c r="I103" s="266" t="s">
        <v>477</v>
      </c>
      <c r="J103" s="205" t="s">
        <v>485</v>
      </c>
      <c r="K103" s="223" t="s">
        <v>499</v>
      </c>
      <c r="L103" s="223" t="s">
        <v>494</v>
      </c>
      <c r="M103" s="340">
        <v>1</v>
      </c>
      <c r="N103" s="438" t="s">
        <v>69</v>
      </c>
      <c r="O103" s="438" t="str">
        <f>IF(H103="","",VLOOKUP(H103,'[1]Procedimientos Publicar'!$C$6:$E$85,3,FALSE))</f>
        <v>SECRETARIA GENERAL</v>
      </c>
      <c r="P103" s="438" t="s">
        <v>367</v>
      </c>
      <c r="Q103" s="435"/>
      <c r="R103" s="435"/>
      <c r="S103" s="223"/>
      <c r="T103" s="40">
        <v>1</v>
      </c>
      <c r="U103" s="435"/>
      <c r="V103" s="224">
        <v>43739</v>
      </c>
      <c r="W103" s="224">
        <v>43800</v>
      </c>
      <c r="X103" s="39">
        <v>43830</v>
      </c>
      <c r="Y103" s="267" t="s">
        <v>490</v>
      </c>
      <c r="Z103" s="435">
        <v>1</v>
      </c>
      <c r="AA103" s="41">
        <f t="shared" si="23"/>
        <v>1</v>
      </c>
      <c r="AB103" s="60">
        <f t="shared" ref="AB103:AB110" si="35">(IF(OR($T103="",AA103=""),"",IF(OR($T103=0,AA103=0),0,IF((AA103*100%)/$T103&gt;100%,100%,(AA103*100%)/$T103))))</f>
        <v>1</v>
      </c>
      <c r="AC103" s="8" t="str">
        <f t="shared" ref="AC103:AC110" si="36">IF(Z103="","",IF(AB103&lt;100%, IF(AB103&lt;25%, "ALERTA","EN TERMINO"), IF(AB103=100%, "OK", "EN TERMINO")))</f>
        <v>OK</v>
      </c>
      <c r="AF103" s="13" t="str">
        <f t="shared" si="24"/>
        <v>CUMPLIDA</v>
      </c>
      <c r="BG103" s="13" t="str">
        <f t="shared" si="25"/>
        <v>CUMPLIDA</v>
      </c>
      <c r="BI103" s="547" t="str">
        <f t="shared" si="26"/>
        <v>CERRADO</v>
      </c>
    </row>
    <row r="104" spans="1:61" ht="35.1" customHeight="1" x14ac:dyDescent="0.25">
      <c r="A104" s="435"/>
      <c r="B104" s="435"/>
      <c r="C104" s="438" t="s">
        <v>154</v>
      </c>
      <c r="D104" s="435"/>
      <c r="E104" s="615"/>
      <c r="F104" s="435"/>
      <c r="G104" s="435">
        <v>2</v>
      </c>
      <c r="H104" s="223" t="s">
        <v>741</v>
      </c>
      <c r="I104" s="266" t="s">
        <v>478</v>
      </c>
      <c r="J104" s="205" t="s">
        <v>485</v>
      </c>
      <c r="K104" s="267" t="s">
        <v>499</v>
      </c>
      <c r="L104" s="223" t="s">
        <v>494</v>
      </c>
      <c r="M104" s="340">
        <v>1</v>
      </c>
      <c r="N104" s="438" t="s">
        <v>69</v>
      </c>
      <c r="O104" s="438" t="str">
        <f>IF(H104="","",VLOOKUP(H104,'[1]Procedimientos Publicar'!$C$6:$E$85,3,FALSE))</f>
        <v>SECRETARIA GENERAL</v>
      </c>
      <c r="P104" s="438" t="s">
        <v>367</v>
      </c>
      <c r="Q104" s="435"/>
      <c r="R104" s="435"/>
      <c r="S104" s="223"/>
      <c r="T104" s="40">
        <v>1</v>
      </c>
      <c r="U104" s="435"/>
      <c r="V104" s="224">
        <v>43739</v>
      </c>
      <c r="W104" s="224">
        <v>43800</v>
      </c>
      <c r="X104" s="39">
        <v>43830</v>
      </c>
      <c r="Y104" s="267" t="s">
        <v>490</v>
      </c>
      <c r="Z104" s="435">
        <v>1</v>
      </c>
      <c r="AA104" s="41">
        <f t="shared" ref="AA104:AA135" si="37">(IF(Z104="","",IF(OR($M104=0,$M104="",$X104=""),"",Z104/$M104)))</f>
        <v>1</v>
      </c>
      <c r="AB104" s="60">
        <f t="shared" si="35"/>
        <v>1</v>
      </c>
      <c r="AC104" s="8" t="str">
        <f t="shared" si="36"/>
        <v>OK</v>
      </c>
      <c r="AF104" s="13" t="str">
        <f t="shared" si="24"/>
        <v>CUMPLIDA</v>
      </c>
      <c r="BG104" s="13" t="str">
        <f t="shared" ref="BG104:BG135" si="38">IF(AB104=100%,"CUMPLIDA","INCUMPLIDA")</f>
        <v>CUMPLIDA</v>
      </c>
      <c r="BI104" s="547" t="str">
        <f t="shared" si="26"/>
        <v>CERRADO</v>
      </c>
    </row>
    <row r="105" spans="1:61" ht="35.1" customHeight="1" x14ac:dyDescent="0.25">
      <c r="A105" s="435"/>
      <c r="B105" s="435"/>
      <c r="C105" s="438" t="s">
        <v>154</v>
      </c>
      <c r="D105" s="435"/>
      <c r="E105" s="615"/>
      <c r="F105" s="435"/>
      <c r="G105" s="435">
        <v>3</v>
      </c>
      <c r="H105" s="223" t="s">
        <v>741</v>
      </c>
      <c r="I105" s="268" t="s">
        <v>479</v>
      </c>
      <c r="J105" s="205" t="s">
        <v>486</v>
      </c>
      <c r="K105" s="254" t="s">
        <v>500</v>
      </c>
      <c r="L105" s="438" t="s">
        <v>495</v>
      </c>
      <c r="M105" s="340">
        <v>1</v>
      </c>
      <c r="N105" s="438" t="s">
        <v>69</v>
      </c>
      <c r="O105" s="438" t="str">
        <f>IF(H105="","",VLOOKUP(H105,'[1]Procedimientos Publicar'!$C$6:$E$85,3,FALSE))</f>
        <v>SECRETARIA GENERAL</v>
      </c>
      <c r="P105" s="438" t="s">
        <v>367</v>
      </c>
      <c r="Q105" s="435"/>
      <c r="R105" s="435"/>
      <c r="S105" s="223"/>
      <c r="T105" s="40">
        <v>1</v>
      </c>
      <c r="U105" s="223" t="s">
        <v>498</v>
      </c>
      <c r="V105" s="224">
        <v>43739</v>
      </c>
      <c r="W105" s="224">
        <v>43800</v>
      </c>
      <c r="X105" s="39">
        <v>43830</v>
      </c>
      <c r="Y105" s="254" t="s">
        <v>491</v>
      </c>
      <c r="Z105" s="435">
        <v>1</v>
      </c>
      <c r="AA105" s="41">
        <f t="shared" si="37"/>
        <v>1</v>
      </c>
      <c r="AB105" s="60">
        <f t="shared" si="35"/>
        <v>1</v>
      </c>
      <c r="AC105" s="8" t="str">
        <f t="shared" si="36"/>
        <v>OK</v>
      </c>
      <c r="AF105" s="13" t="str">
        <f t="shared" si="24"/>
        <v>CUMPLIDA</v>
      </c>
      <c r="BG105" s="13" t="str">
        <f t="shared" si="38"/>
        <v>CUMPLIDA</v>
      </c>
      <c r="BI105" s="547" t="str">
        <f t="shared" si="26"/>
        <v>CERRADO</v>
      </c>
    </row>
    <row r="106" spans="1:61" ht="35.1" customHeight="1" x14ac:dyDescent="0.25">
      <c r="A106" s="435"/>
      <c r="B106" s="435"/>
      <c r="C106" s="438" t="s">
        <v>154</v>
      </c>
      <c r="D106" s="435"/>
      <c r="E106" s="615"/>
      <c r="F106" s="435"/>
      <c r="G106" s="435">
        <v>4</v>
      </c>
      <c r="H106" s="223" t="s">
        <v>741</v>
      </c>
      <c r="I106" s="268" t="s">
        <v>480</v>
      </c>
      <c r="J106" s="205" t="s">
        <v>487</v>
      </c>
      <c r="K106" s="254" t="s">
        <v>500</v>
      </c>
      <c r="L106" s="438" t="s">
        <v>495</v>
      </c>
      <c r="M106" s="340">
        <v>1</v>
      </c>
      <c r="N106" s="438" t="s">
        <v>69</v>
      </c>
      <c r="O106" s="438" t="str">
        <f>IF(H106="","",VLOOKUP(H106,'[1]Procedimientos Publicar'!$C$6:$E$85,3,FALSE))</f>
        <v>SECRETARIA GENERAL</v>
      </c>
      <c r="P106" s="438" t="s">
        <v>367</v>
      </c>
      <c r="Q106" s="435"/>
      <c r="R106" s="435"/>
      <c r="S106" s="223"/>
      <c r="T106" s="40">
        <v>1</v>
      </c>
      <c r="U106" s="223" t="s">
        <v>498</v>
      </c>
      <c r="V106" s="224">
        <v>43739</v>
      </c>
      <c r="W106" s="224">
        <v>43800</v>
      </c>
      <c r="X106" s="39">
        <v>43830</v>
      </c>
      <c r="Y106" s="254" t="s">
        <v>491</v>
      </c>
      <c r="Z106" s="435">
        <v>1</v>
      </c>
      <c r="AA106" s="41">
        <f t="shared" si="37"/>
        <v>1</v>
      </c>
      <c r="AB106" s="60">
        <f t="shared" si="35"/>
        <v>1</v>
      </c>
      <c r="AC106" s="8" t="str">
        <f t="shared" si="36"/>
        <v>OK</v>
      </c>
      <c r="AF106" s="13" t="str">
        <f t="shared" si="24"/>
        <v>CUMPLIDA</v>
      </c>
      <c r="BG106" s="13" t="str">
        <f t="shared" si="38"/>
        <v>CUMPLIDA</v>
      </c>
      <c r="BI106" s="547" t="str">
        <f t="shared" si="26"/>
        <v>CERRADO</v>
      </c>
    </row>
    <row r="107" spans="1:61" ht="35.1" customHeight="1" x14ac:dyDescent="0.25">
      <c r="A107" s="435"/>
      <c r="B107" s="435"/>
      <c r="C107" s="438" t="s">
        <v>154</v>
      </c>
      <c r="D107" s="435"/>
      <c r="E107" s="615"/>
      <c r="F107" s="435"/>
      <c r="G107" s="435">
        <v>5</v>
      </c>
      <c r="H107" s="223" t="s">
        <v>741</v>
      </c>
      <c r="I107" s="268" t="s">
        <v>481</v>
      </c>
      <c r="J107" s="205" t="s">
        <v>487</v>
      </c>
      <c r="K107" s="254" t="s">
        <v>500</v>
      </c>
      <c r="L107" s="438" t="s">
        <v>495</v>
      </c>
      <c r="M107" s="340">
        <v>1</v>
      </c>
      <c r="N107" s="438" t="s">
        <v>69</v>
      </c>
      <c r="O107" s="438" t="str">
        <f>IF(H107="","",VLOOKUP(H107,'[1]Procedimientos Publicar'!$C$6:$E$85,3,FALSE))</f>
        <v>SECRETARIA GENERAL</v>
      </c>
      <c r="P107" s="438" t="s">
        <v>367</v>
      </c>
      <c r="Q107" s="435"/>
      <c r="R107" s="435"/>
      <c r="S107" s="223"/>
      <c r="T107" s="40">
        <v>1</v>
      </c>
      <c r="U107" s="223" t="s">
        <v>498</v>
      </c>
      <c r="V107" s="224">
        <v>43739</v>
      </c>
      <c r="W107" s="224">
        <v>43800</v>
      </c>
      <c r="X107" s="39">
        <v>43830</v>
      </c>
      <c r="Y107" s="254" t="s">
        <v>491</v>
      </c>
      <c r="Z107" s="435">
        <v>1</v>
      </c>
      <c r="AA107" s="41">
        <f t="shared" si="37"/>
        <v>1</v>
      </c>
      <c r="AB107" s="60">
        <f t="shared" si="35"/>
        <v>1</v>
      </c>
      <c r="AC107" s="8" t="str">
        <f t="shared" si="36"/>
        <v>OK</v>
      </c>
      <c r="AF107" s="13" t="str">
        <f t="shared" si="24"/>
        <v>CUMPLIDA</v>
      </c>
      <c r="BG107" s="13" t="str">
        <f t="shared" si="38"/>
        <v>CUMPLIDA</v>
      </c>
      <c r="BI107" s="547" t="str">
        <f t="shared" si="26"/>
        <v>CERRADO</v>
      </c>
    </row>
    <row r="108" spans="1:61" ht="35.1" customHeight="1" x14ac:dyDescent="0.25">
      <c r="A108" s="435"/>
      <c r="B108" s="435"/>
      <c r="C108" s="438" t="s">
        <v>154</v>
      </c>
      <c r="D108" s="435"/>
      <c r="E108" s="615"/>
      <c r="F108" s="435"/>
      <c r="G108" s="435">
        <v>6</v>
      </c>
      <c r="H108" s="223" t="s">
        <v>741</v>
      </c>
      <c r="I108" s="268" t="s">
        <v>482</v>
      </c>
      <c r="J108" s="205" t="s">
        <v>487</v>
      </c>
      <c r="K108" s="254" t="s">
        <v>500</v>
      </c>
      <c r="L108" s="438" t="s">
        <v>495</v>
      </c>
      <c r="M108" s="340">
        <v>1</v>
      </c>
      <c r="N108" s="438" t="s">
        <v>69</v>
      </c>
      <c r="O108" s="438" t="str">
        <f>IF(H108="","",VLOOKUP(H108,'[1]Procedimientos Publicar'!$C$6:$E$85,3,FALSE))</f>
        <v>SECRETARIA GENERAL</v>
      </c>
      <c r="P108" s="438" t="s">
        <v>367</v>
      </c>
      <c r="Q108" s="435"/>
      <c r="R108" s="435"/>
      <c r="S108" s="223"/>
      <c r="T108" s="40">
        <v>1</v>
      </c>
      <c r="U108" s="223" t="s">
        <v>498</v>
      </c>
      <c r="V108" s="224">
        <v>43739</v>
      </c>
      <c r="W108" s="224">
        <v>43800</v>
      </c>
      <c r="X108" s="39">
        <v>43830</v>
      </c>
      <c r="Y108" s="267" t="s">
        <v>491</v>
      </c>
      <c r="Z108" s="435">
        <v>1</v>
      </c>
      <c r="AA108" s="41">
        <f t="shared" si="37"/>
        <v>1</v>
      </c>
      <c r="AB108" s="60">
        <f>(IF(OR($T108="",AA108=""),"",IF(OR($T108=0,AA108=0),0,IF((AA108*100%)/$T108&gt;100%,100%,(AA108*100%)/$T108))))</f>
        <v>1</v>
      </c>
      <c r="AC108" s="8" t="str">
        <f t="shared" si="36"/>
        <v>OK</v>
      </c>
      <c r="AF108" s="13" t="str">
        <f t="shared" si="24"/>
        <v>CUMPLIDA</v>
      </c>
      <c r="BG108" s="13" t="str">
        <f t="shared" si="38"/>
        <v>CUMPLIDA</v>
      </c>
      <c r="BI108" s="547" t="str">
        <f t="shared" si="26"/>
        <v>CERRADO</v>
      </c>
    </row>
    <row r="109" spans="1:61" ht="35.1" customHeight="1" x14ac:dyDescent="0.25">
      <c r="A109" s="435"/>
      <c r="B109" s="435"/>
      <c r="C109" s="438" t="s">
        <v>154</v>
      </c>
      <c r="D109" s="435"/>
      <c r="E109" s="615"/>
      <c r="F109" s="435"/>
      <c r="G109" s="435">
        <v>7</v>
      </c>
      <c r="H109" s="223" t="s">
        <v>741</v>
      </c>
      <c r="I109" s="268" t="s">
        <v>483</v>
      </c>
      <c r="J109" s="205" t="s">
        <v>488</v>
      </c>
      <c r="K109" s="205" t="s">
        <v>501</v>
      </c>
      <c r="L109" s="223" t="s">
        <v>496</v>
      </c>
      <c r="M109" s="471">
        <v>1</v>
      </c>
      <c r="N109" s="438" t="s">
        <v>69</v>
      </c>
      <c r="O109" s="438" t="str">
        <f>IF(H109="","",VLOOKUP(H109,'[1]Procedimientos Publicar'!$C$6:$E$85,3,FALSE))</f>
        <v>SECRETARIA GENERAL</v>
      </c>
      <c r="P109" s="438" t="s">
        <v>367</v>
      </c>
      <c r="Q109" s="435"/>
      <c r="R109" s="435"/>
      <c r="S109" s="205"/>
      <c r="T109" s="40">
        <v>1</v>
      </c>
      <c r="U109" s="435"/>
      <c r="V109" s="224">
        <v>43739</v>
      </c>
      <c r="W109" s="224">
        <v>43800</v>
      </c>
      <c r="X109" s="39">
        <v>43830</v>
      </c>
      <c r="Y109" s="267" t="s">
        <v>492</v>
      </c>
      <c r="Z109" s="60">
        <v>1</v>
      </c>
      <c r="AA109" s="41">
        <f t="shared" si="37"/>
        <v>1</v>
      </c>
      <c r="AB109" s="60">
        <f t="shared" si="35"/>
        <v>1</v>
      </c>
      <c r="AC109" s="8" t="str">
        <f t="shared" si="36"/>
        <v>OK</v>
      </c>
      <c r="AF109" s="13" t="str">
        <f t="shared" si="24"/>
        <v>CUMPLIDA</v>
      </c>
      <c r="BG109" s="13" t="str">
        <f t="shared" si="38"/>
        <v>CUMPLIDA</v>
      </c>
      <c r="BI109" s="547" t="str">
        <f t="shared" si="26"/>
        <v>CERRADO</v>
      </c>
    </row>
    <row r="110" spans="1:61" ht="35.1" customHeight="1" x14ac:dyDescent="0.25">
      <c r="A110" s="435"/>
      <c r="B110" s="435"/>
      <c r="C110" s="438" t="s">
        <v>154</v>
      </c>
      <c r="D110" s="435"/>
      <c r="E110" s="615"/>
      <c r="F110" s="435"/>
      <c r="G110" s="435">
        <v>8</v>
      </c>
      <c r="H110" s="223" t="s">
        <v>741</v>
      </c>
      <c r="I110" s="268" t="s">
        <v>484</v>
      </c>
      <c r="J110" s="205" t="s">
        <v>489</v>
      </c>
      <c r="K110" s="205" t="s">
        <v>502</v>
      </c>
      <c r="L110" s="205" t="s">
        <v>497</v>
      </c>
      <c r="M110" s="340">
        <v>2</v>
      </c>
      <c r="N110" s="438" t="s">
        <v>69</v>
      </c>
      <c r="O110" s="438" t="str">
        <f>IF(H110="","",VLOOKUP(H110,'[1]Procedimientos Publicar'!$C$6:$E$85,3,FALSE))</f>
        <v>SECRETARIA GENERAL</v>
      </c>
      <c r="P110" s="438" t="s">
        <v>367</v>
      </c>
      <c r="Q110" s="435"/>
      <c r="R110" s="435"/>
      <c r="S110" s="205"/>
      <c r="T110" s="40">
        <v>1</v>
      </c>
      <c r="U110" s="435"/>
      <c r="V110" s="224">
        <v>43739</v>
      </c>
      <c r="W110" s="224">
        <v>43891</v>
      </c>
      <c r="X110" s="39">
        <v>43830</v>
      </c>
      <c r="Y110" s="267" t="s">
        <v>493</v>
      </c>
      <c r="Z110" s="435">
        <v>2</v>
      </c>
      <c r="AA110" s="41">
        <f t="shared" si="37"/>
        <v>1</v>
      </c>
      <c r="AB110" s="60">
        <f t="shared" si="35"/>
        <v>1</v>
      </c>
      <c r="AC110" s="8" t="str">
        <f t="shared" si="36"/>
        <v>OK</v>
      </c>
      <c r="AF110" s="13" t="str">
        <f t="shared" si="24"/>
        <v>CUMPLIDA</v>
      </c>
      <c r="BG110" s="13" t="str">
        <f t="shared" si="38"/>
        <v>CUMPLIDA</v>
      </c>
      <c r="BI110" s="547" t="str">
        <f t="shared" si="26"/>
        <v>CERRADO</v>
      </c>
    </row>
    <row r="111" spans="1:61" ht="35.1" customHeight="1" x14ac:dyDescent="0.25">
      <c r="A111" s="32"/>
      <c r="B111" s="32"/>
      <c r="C111" s="34" t="s">
        <v>154</v>
      </c>
      <c r="D111" s="32"/>
      <c r="E111" s="612" t="s">
        <v>503</v>
      </c>
      <c r="F111" s="32"/>
      <c r="G111" s="32">
        <v>1</v>
      </c>
      <c r="H111" s="479" t="s">
        <v>737</v>
      </c>
      <c r="I111" s="62" t="s">
        <v>729</v>
      </c>
      <c r="J111" s="32"/>
      <c r="K111" s="32"/>
      <c r="L111" s="32"/>
      <c r="M111" s="32"/>
      <c r="N111" s="34" t="s">
        <v>69</v>
      </c>
      <c r="O111" s="34" t="str">
        <f>IF(H111="","",VLOOKUP(H111,'[1]Procedimientos Publicar'!$C$6:$E$85,3,FALSE))</f>
        <v>SECRETARIA GENERAL</v>
      </c>
      <c r="P111" s="34" t="s">
        <v>367</v>
      </c>
      <c r="Q111" s="32"/>
      <c r="R111" s="32"/>
      <c r="S111" s="32"/>
      <c r="T111" s="36">
        <v>1</v>
      </c>
      <c r="U111" s="32"/>
      <c r="V111" s="32"/>
      <c r="W111" s="32"/>
      <c r="X111" s="33">
        <v>43830</v>
      </c>
      <c r="Y111" s="32"/>
      <c r="Z111" s="32"/>
      <c r="AA111" s="37" t="str">
        <f t="shared" si="37"/>
        <v/>
      </c>
      <c r="AB111" s="65" t="str">
        <f t="shared" ref="AB111:AB115" si="39">(IF(OR($T111="",AA111=""),"",IF(OR($T111=0,AA111=0),0,IF((AA111*100%)/$T111&gt;100%,100%,(AA111*100%)/$T111))))</f>
        <v/>
      </c>
      <c r="AC111" s="8" t="str">
        <f t="shared" ref="AC111:AC115" si="40">IF(Z111="","",IF(AB111&lt;100%, IF(AB111&lt;25%, "ALERTA","EN TERMINO"), IF(AB111=100%, "OK", "EN TERMINO")))</f>
        <v/>
      </c>
      <c r="AF111" s="13" t="str">
        <f t="shared" si="24"/>
        <v>PENDIENTE</v>
      </c>
      <c r="BG111" s="13" t="str">
        <f t="shared" si="38"/>
        <v>INCUMPLIDA</v>
      </c>
      <c r="BI111" s="547" t="str">
        <f t="shared" si="26"/>
        <v>ABIERTO</v>
      </c>
    </row>
    <row r="112" spans="1:61" ht="35.1" customHeight="1" x14ac:dyDescent="0.25">
      <c r="A112" s="32"/>
      <c r="B112" s="32"/>
      <c r="C112" s="34" t="s">
        <v>154</v>
      </c>
      <c r="D112" s="32"/>
      <c r="E112" s="612"/>
      <c r="F112" s="32"/>
      <c r="G112" s="32">
        <v>2</v>
      </c>
      <c r="H112" s="479" t="s">
        <v>737</v>
      </c>
      <c r="I112" s="62" t="s">
        <v>730</v>
      </c>
      <c r="J112" s="32"/>
      <c r="K112" s="32"/>
      <c r="L112" s="32"/>
      <c r="M112" s="32"/>
      <c r="N112" s="34" t="s">
        <v>69</v>
      </c>
      <c r="O112" s="34" t="str">
        <f>IF(H112="","",VLOOKUP(H112,'[1]Procedimientos Publicar'!$C$6:$E$85,3,FALSE))</f>
        <v>SECRETARIA GENERAL</v>
      </c>
      <c r="P112" s="34" t="s">
        <v>367</v>
      </c>
      <c r="Q112" s="32"/>
      <c r="R112" s="32"/>
      <c r="S112" s="32"/>
      <c r="T112" s="36">
        <v>1</v>
      </c>
      <c r="U112" s="32"/>
      <c r="V112" s="32"/>
      <c r="W112" s="32"/>
      <c r="X112" s="33">
        <v>43830</v>
      </c>
      <c r="Y112" s="32"/>
      <c r="Z112" s="32"/>
      <c r="AA112" s="37" t="str">
        <f t="shared" si="37"/>
        <v/>
      </c>
      <c r="AB112" s="65" t="str">
        <f t="shared" si="39"/>
        <v/>
      </c>
      <c r="AC112" s="8" t="str">
        <f t="shared" si="40"/>
        <v/>
      </c>
      <c r="AF112" s="13" t="str">
        <f t="shared" si="24"/>
        <v>PENDIENTE</v>
      </c>
      <c r="BG112" s="13" t="str">
        <f t="shared" si="38"/>
        <v>INCUMPLIDA</v>
      </c>
      <c r="BI112" s="547" t="str">
        <f t="shared" si="26"/>
        <v>ABIERTO</v>
      </c>
    </row>
    <row r="113" spans="1:61" ht="35.1" customHeight="1" x14ac:dyDescent="0.25">
      <c r="A113" s="32"/>
      <c r="B113" s="32"/>
      <c r="C113" s="34" t="s">
        <v>154</v>
      </c>
      <c r="D113" s="32"/>
      <c r="E113" s="612"/>
      <c r="F113" s="32"/>
      <c r="G113" s="32">
        <v>3</v>
      </c>
      <c r="H113" s="479" t="s">
        <v>737</v>
      </c>
      <c r="I113" s="62" t="s">
        <v>731</v>
      </c>
      <c r="J113" s="32"/>
      <c r="K113" s="32"/>
      <c r="L113" s="32"/>
      <c r="M113" s="32"/>
      <c r="N113" s="34" t="s">
        <v>69</v>
      </c>
      <c r="O113" s="34" t="str">
        <f>IF(H113="","",VLOOKUP(H113,'[1]Procedimientos Publicar'!$C$6:$E$85,3,FALSE))</f>
        <v>SECRETARIA GENERAL</v>
      </c>
      <c r="P113" s="34" t="s">
        <v>367</v>
      </c>
      <c r="Q113" s="32"/>
      <c r="R113" s="32"/>
      <c r="S113" s="32"/>
      <c r="T113" s="36">
        <v>1</v>
      </c>
      <c r="U113" s="32"/>
      <c r="V113" s="32"/>
      <c r="W113" s="32"/>
      <c r="X113" s="33">
        <v>43830</v>
      </c>
      <c r="Y113" s="32"/>
      <c r="Z113" s="32"/>
      <c r="AA113" s="37" t="str">
        <f t="shared" si="37"/>
        <v/>
      </c>
      <c r="AB113" s="65" t="str">
        <f t="shared" si="39"/>
        <v/>
      </c>
      <c r="AC113" s="8" t="str">
        <f t="shared" si="40"/>
        <v/>
      </c>
      <c r="AF113" s="13" t="str">
        <f t="shared" si="24"/>
        <v>PENDIENTE</v>
      </c>
      <c r="BG113" s="13" t="str">
        <f t="shared" si="38"/>
        <v>INCUMPLIDA</v>
      </c>
      <c r="BI113" s="547" t="str">
        <f t="shared" si="26"/>
        <v>ABIERTO</v>
      </c>
    </row>
    <row r="114" spans="1:61" ht="35.1" customHeight="1" x14ac:dyDescent="0.25">
      <c r="A114" s="32"/>
      <c r="B114" s="32"/>
      <c r="C114" s="34" t="s">
        <v>154</v>
      </c>
      <c r="D114" s="32"/>
      <c r="E114" s="612"/>
      <c r="F114" s="32"/>
      <c r="G114" s="32">
        <v>4</v>
      </c>
      <c r="H114" s="479" t="s">
        <v>737</v>
      </c>
      <c r="I114" s="62" t="s">
        <v>732</v>
      </c>
      <c r="J114" s="32"/>
      <c r="K114" s="32"/>
      <c r="L114" s="32"/>
      <c r="M114" s="32"/>
      <c r="N114" s="34" t="s">
        <v>69</v>
      </c>
      <c r="O114" s="34" t="str">
        <f>IF(H114="","",VLOOKUP(H114,'[1]Procedimientos Publicar'!$C$6:$E$85,3,FALSE))</f>
        <v>SECRETARIA GENERAL</v>
      </c>
      <c r="P114" s="34" t="s">
        <v>367</v>
      </c>
      <c r="Q114" s="32"/>
      <c r="R114" s="32"/>
      <c r="S114" s="32"/>
      <c r="T114" s="36">
        <v>1</v>
      </c>
      <c r="U114" s="32"/>
      <c r="V114" s="32"/>
      <c r="W114" s="32"/>
      <c r="X114" s="33">
        <v>43830</v>
      </c>
      <c r="Y114" s="32"/>
      <c r="Z114" s="32"/>
      <c r="AA114" s="37" t="str">
        <f t="shared" si="37"/>
        <v/>
      </c>
      <c r="AB114" s="65" t="str">
        <f t="shared" si="39"/>
        <v/>
      </c>
      <c r="AC114" s="8" t="str">
        <f t="shared" si="40"/>
        <v/>
      </c>
      <c r="AF114" s="13" t="str">
        <f t="shared" si="24"/>
        <v>PENDIENTE</v>
      </c>
      <c r="BG114" s="13" t="str">
        <f t="shared" si="38"/>
        <v>INCUMPLIDA</v>
      </c>
      <c r="BI114" s="547" t="str">
        <f t="shared" si="26"/>
        <v>ABIERTO</v>
      </c>
    </row>
    <row r="115" spans="1:61" ht="35.1" customHeight="1" x14ac:dyDescent="0.25">
      <c r="A115" s="32"/>
      <c r="B115" s="32"/>
      <c r="C115" s="34" t="s">
        <v>154</v>
      </c>
      <c r="D115" s="32"/>
      <c r="E115" s="612"/>
      <c r="F115" s="32"/>
      <c r="G115" s="32">
        <v>5</v>
      </c>
      <c r="H115" s="479" t="s">
        <v>737</v>
      </c>
      <c r="I115" s="62" t="s">
        <v>463</v>
      </c>
      <c r="J115" s="32"/>
      <c r="K115" s="32"/>
      <c r="L115" s="32"/>
      <c r="M115" s="32"/>
      <c r="N115" s="34" t="s">
        <v>69</v>
      </c>
      <c r="O115" s="34" t="str">
        <f>IF(H115="","",VLOOKUP(H115,'[1]Procedimientos Publicar'!$C$6:$E$85,3,FALSE))</f>
        <v>SECRETARIA GENERAL</v>
      </c>
      <c r="P115" s="34" t="s">
        <v>367</v>
      </c>
      <c r="Q115" s="32"/>
      <c r="R115" s="32"/>
      <c r="S115" s="32"/>
      <c r="T115" s="36">
        <v>1</v>
      </c>
      <c r="U115" s="32"/>
      <c r="V115" s="32"/>
      <c r="W115" s="32"/>
      <c r="X115" s="33">
        <v>43830</v>
      </c>
      <c r="Y115" s="32"/>
      <c r="Z115" s="32"/>
      <c r="AA115" s="37" t="str">
        <f t="shared" si="37"/>
        <v/>
      </c>
      <c r="AB115" s="65" t="str">
        <f t="shared" si="39"/>
        <v/>
      </c>
      <c r="AC115" s="8" t="str">
        <f t="shared" si="40"/>
        <v/>
      </c>
      <c r="AF115" s="13" t="str">
        <f t="shared" si="24"/>
        <v>PENDIENTE</v>
      </c>
      <c r="BG115" s="13" t="str">
        <f t="shared" si="38"/>
        <v>INCUMPLIDA</v>
      </c>
      <c r="BI115" s="547" t="str">
        <f t="shared" si="26"/>
        <v>ABIERTO</v>
      </c>
    </row>
    <row r="116" spans="1:61" ht="35.1" customHeight="1" x14ac:dyDescent="0.25">
      <c r="A116" s="269"/>
      <c r="B116" s="269"/>
      <c r="C116" s="3" t="s">
        <v>154</v>
      </c>
      <c r="D116" s="269"/>
      <c r="E116" s="613" t="s">
        <v>504</v>
      </c>
      <c r="F116" s="269"/>
      <c r="G116" s="269">
        <v>1</v>
      </c>
      <c r="H116" s="480" t="s">
        <v>738</v>
      </c>
      <c r="I116" s="274" t="s">
        <v>505</v>
      </c>
      <c r="J116" s="23" t="s">
        <v>508</v>
      </c>
      <c r="K116" s="275" t="s">
        <v>510</v>
      </c>
      <c r="L116" s="23" t="s">
        <v>509</v>
      </c>
      <c r="M116" s="269">
        <v>2</v>
      </c>
      <c r="N116" s="3" t="s">
        <v>69</v>
      </c>
      <c r="O116" s="3" t="str">
        <f>IF(H116="","",VLOOKUP(H116,'[1]Procedimientos Publicar'!$C$6:$E$85,3,FALSE))</f>
        <v>SUB GERENCIA COMERCIAL</v>
      </c>
      <c r="P116" s="276" t="s">
        <v>513</v>
      </c>
      <c r="Q116" s="269"/>
      <c r="R116" s="269"/>
      <c r="S116" s="275"/>
      <c r="T116" s="270">
        <v>1</v>
      </c>
      <c r="U116" s="269"/>
      <c r="V116" s="277">
        <v>43070</v>
      </c>
      <c r="W116" s="25"/>
      <c r="X116" s="271">
        <v>43830</v>
      </c>
      <c r="Y116" s="429" t="s">
        <v>516</v>
      </c>
      <c r="Z116" s="269">
        <v>2</v>
      </c>
      <c r="AA116" s="272">
        <f t="shared" si="37"/>
        <v>1</v>
      </c>
      <c r="AB116" s="273">
        <f t="shared" ref="AB116:AB118" si="41">(IF(OR($T116="",AA116=""),"",IF(OR($T116=0,AA116=0),0,IF((AA116*100%)/$T116&gt;100%,100%,(AA116*100%)/$T116))))</f>
        <v>1</v>
      </c>
      <c r="AC116" s="8" t="str">
        <f t="shared" ref="AC116:AC118" si="42">IF(Z116="","",IF(AB116&lt;100%, IF(AB116&lt;25%, "ALERTA","EN TERMINO"), IF(AB116=100%, "OK", "EN TERMINO")))</f>
        <v>OK</v>
      </c>
      <c r="AF116" s="13" t="str">
        <f t="shared" si="24"/>
        <v>CUMPLIDA</v>
      </c>
      <c r="BG116" s="13" t="str">
        <f t="shared" si="38"/>
        <v>CUMPLIDA</v>
      </c>
      <c r="BI116" s="547" t="str">
        <f t="shared" si="26"/>
        <v>CERRADO</v>
      </c>
    </row>
    <row r="117" spans="1:61" ht="35.1" customHeight="1" x14ac:dyDescent="0.25">
      <c r="A117" s="269"/>
      <c r="B117" s="269"/>
      <c r="C117" s="3" t="s">
        <v>154</v>
      </c>
      <c r="D117" s="269"/>
      <c r="E117" s="613"/>
      <c r="F117" s="269"/>
      <c r="G117" s="269">
        <v>2</v>
      </c>
      <c r="H117" s="480" t="s">
        <v>738</v>
      </c>
      <c r="I117" s="274" t="s">
        <v>506</v>
      </c>
      <c r="J117" s="269"/>
      <c r="K117" s="275" t="s">
        <v>511</v>
      </c>
      <c r="L117" s="269"/>
      <c r="M117" s="269">
        <v>1</v>
      </c>
      <c r="N117" s="3" t="s">
        <v>69</v>
      </c>
      <c r="O117" s="3" t="str">
        <f>IF(H117="","",VLOOKUP(H117,'[1]Procedimientos Publicar'!$C$6:$E$85,3,FALSE))</f>
        <v>SUB GERENCIA COMERCIAL</v>
      </c>
      <c r="P117" s="276" t="s">
        <v>514</v>
      </c>
      <c r="Q117" s="269"/>
      <c r="R117" s="269"/>
      <c r="S117" s="275"/>
      <c r="T117" s="270">
        <v>1</v>
      </c>
      <c r="U117" s="269"/>
      <c r="V117" s="278">
        <v>43070</v>
      </c>
      <c r="W117" s="277">
        <v>43084</v>
      </c>
      <c r="X117" s="271">
        <v>43830</v>
      </c>
      <c r="Y117" s="429" t="s">
        <v>517</v>
      </c>
      <c r="Z117" s="269">
        <v>1</v>
      </c>
      <c r="AA117" s="272">
        <f t="shared" si="37"/>
        <v>1</v>
      </c>
      <c r="AB117" s="273">
        <f t="shared" si="41"/>
        <v>1</v>
      </c>
      <c r="AC117" s="8" t="str">
        <f t="shared" si="42"/>
        <v>OK</v>
      </c>
      <c r="AF117" s="13" t="str">
        <f t="shared" si="24"/>
        <v>CUMPLIDA</v>
      </c>
      <c r="BG117" s="13" t="str">
        <f t="shared" si="38"/>
        <v>CUMPLIDA</v>
      </c>
      <c r="BI117" s="547" t="str">
        <f t="shared" si="26"/>
        <v>CERRADO</v>
      </c>
    </row>
    <row r="118" spans="1:61" ht="35.1" customHeight="1" x14ac:dyDescent="0.25">
      <c r="A118" s="269"/>
      <c r="B118" s="269"/>
      <c r="C118" s="3" t="s">
        <v>154</v>
      </c>
      <c r="D118" s="269"/>
      <c r="E118" s="613"/>
      <c r="F118" s="269"/>
      <c r="G118" s="269">
        <v>3</v>
      </c>
      <c r="H118" s="480" t="s">
        <v>738</v>
      </c>
      <c r="I118" s="274" t="s">
        <v>507</v>
      </c>
      <c r="J118" s="269"/>
      <c r="K118" s="275" t="s">
        <v>512</v>
      </c>
      <c r="L118" s="269"/>
      <c r="M118" s="269">
        <v>1</v>
      </c>
      <c r="N118" s="3" t="s">
        <v>69</v>
      </c>
      <c r="O118" s="3" t="str">
        <f>IF(H118="","",VLOOKUP(H118,'[1]Procedimientos Publicar'!$C$6:$E$85,3,FALSE))</f>
        <v>SUB GERENCIA COMERCIAL</v>
      </c>
      <c r="P118" s="276" t="s">
        <v>515</v>
      </c>
      <c r="Q118" s="269"/>
      <c r="R118" s="269"/>
      <c r="S118" s="275"/>
      <c r="T118" s="270">
        <v>1</v>
      </c>
      <c r="U118" s="269"/>
      <c r="V118" s="277">
        <v>43070</v>
      </c>
      <c r="W118" s="277">
        <v>43266</v>
      </c>
      <c r="X118" s="271">
        <v>43830</v>
      </c>
      <c r="Y118" s="429" t="s">
        <v>517</v>
      </c>
      <c r="Z118" s="269">
        <v>1</v>
      </c>
      <c r="AA118" s="272">
        <f t="shared" si="37"/>
        <v>1</v>
      </c>
      <c r="AB118" s="273">
        <f t="shared" si="41"/>
        <v>1</v>
      </c>
      <c r="AC118" s="8" t="str">
        <f t="shared" si="42"/>
        <v>OK</v>
      </c>
      <c r="AF118" s="13" t="str">
        <f t="shared" si="24"/>
        <v>CUMPLIDA</v>
      </c>
      <c r="BG118" s="13" t="str">
        <f t="shared" si="38"/>
        <v>CUMPLIDA</v>
      </c>
      <c r="BI118" s="547" t="str">
        <f t="shared" si="26"/>
        <v>CERRADO</v>
      </c>
    </row>
    <row r="119" spans="1:61" ht="35.1" customHeight="1" x14ac:dyDescent="0.25">
      <c r="A119" s="430"/>
      <c r="B119" s="430"/>
      <c r="C119" s="193" t="s">
        <v>154</v>
      </c>
      <c r="D119" s="430"/>
      <c r="E119" s="614" t="s">
        <v>524</v>
      </c>
      <c r="F119" s="430"/>
      <c r="G119" s="609">
        <v>1</v>
      </c>
      <c r="H119" s="481" t="s">
        <v>738</v>
      </c>
      <c r="I119" s="291" t="s">
        <v>525</v>
      </c>
      <c r="J119" s="292" t="s">
        <v>536</v>
      </c>
      <c r="K119" s="292" t="s">
        <v>546</v>
      </c>
      <c r="L119" s="430"/>
      <c r="M119" s="430"/>
      <c r="N119" s="193" t="s">
        <v>69</v>
      </c>
      <c r="O119" s="193" t="str">
        <f>IF(H119="","",VLOOKUP(H119,'[1]Procedimientos Publicar'!$C$6:$E$85,3,FALSE))</f>
        <v>SUB GERENCIA COMERCIAL</v>
      </c>
      <c r="P119" s="293" t="s">
        <v>515</v>
      </c>
      <c r="Q119" s="430"/>
      <c r="R119" s="430"/>
      <c r="S119" s="430"/>
      <c r="T119" s="279">
        <v>1</v>
      </c>
      <c r="U119" s="430"/>
      <c r="V119" s="294">
        <v>43710</v>
      </c>
      <c r="W119" s="295">
        <v>43830</v>
      </c>
      <c r="X119" s="280">
        <v>43830</v>
      </c>
      <c r="Y119" s="357" t="s">
        <v>558</v>
      </c>
      <c r="Z119" s="430"/>
      <c r="AA119" s="307" t="str">
        <f>(IF(Z119="","",IF(OR($M119=0,$M119="",$X119=""),"",Z119/$M119)))</f>
        <v/>
      </c>
      <c r="AB119" s="308" t="str">
        <f>(IF(OR($T119="",AA119=""),"",IF(OR($T119=0,AA119=0),0,IF((AA119*100%)/$T119&gt;100%,100%,(AA119*100%)/$T119))))</f>
        <v/>
      </c>
      <c r="AC119" s="8" t="str">
        <f t="shared" ref="AC119:AC129" si="43">IF(Z119="","",IF(AB119&lt;100%, IF(AB119&lt;25%, "ALERTA","EN TERMINO"), IF(AB119=100%, "OK", "EN TERMINO")))</f>
        <v/>
      </c>
      <c r="AF119" s="13" t="str">
        <f t="shared" si="24"/>
        <v>PENDIENTE</v>
      </c>
      <c r="BG119" s="13" t="str">
        <f t="shared" si="38"/>
        <v>INCUMPLIDA</v>
      </c>
      <c r="BI119" s="547" t="str">
        <f t="shared" si="26"/>
        <v>ABIERTO</v>
      </c>
    </row>
    <row r="120" spans="1:61" ht="35.1" customHeight="1" x14ac:dyDescent="0.25">
      <c r="A120" s="430"/>
      <c r="B120" s="430"/>
      <c r="C120" s="193" t="s">
        <v>154</v>
      </c>
      <c r="D120" s="430"/>
      <c r="E120" s="614"/>
      <c r="F120" s="430"/>
      <c r="G120" s="609"/>
      <c r="H120" s="481" t="s">
        <v>738</v>
      </c>
      <c r="I120" s="296" t="s">
        <v>526</v>
      </c>
      <c r="J120" s="296" t="s">
        <v>537</v>
      </c>
      <c r="K120" s="297" t="s">
        <v>547</v>
      </c>
      <c r="L120" s="430"/>
      <c r="M120" s="430"/>
      <c r="N120" s="193" t="s">
        <v>69</v>
      </c>
      <c r="O120" s="193" t="str">
        <f>IF(H120="","",VLOOKUP(H120,'[1]Procedimientos Publicar'!$C$6:$E$85,3,FALSE))</f>
        <v>SUB GERENCIA COMERCIAL</v>
      </c>
      <c r="P120" s="293" t="s">
        <v>515</v>
      </c>
      <c r="Q120" s="430"/>
      <c r="R120" s="430"/>
      <c r="S120" s="430"/>
      <c r="T120" s="279">
        <v>1</v>
      </c>
      <c r="U120" s="430"/>
      <c r="V120" s="294">
        <v>43710</v>
      </c>
      <c r="W120" s="517">
        <v>43951</v>
      </c>
      <c r="X120" s="280">
        <v>43830</v>
      </c>
      <c r="Y120" s="353" t="s">
        <v>559</v>
      </c>
      <c r="Z120" s="430"/>
      <c r="AA120" s="307" t="str">
        <f t="shared" si="37"/>
        <v/>
      </c>
      <c r="AB120" s="308" t="str">
        <f t="shared" ref="AB120:AB129" si="44">(IF(OR($T120="",AA120=""),"",IF(OR($T120=0,AA120=0),0,IF((AA120*100%)/$T120&gt;100%,100%,(AA120*100%)/$T120))))</f>
        <v/>
      </c>
      <c r="AC120" s="8" t="str">
        <f t="shared" si="43"/>
        <v/>
      </c>
      <c r="AF120" s="13" t="str">
        <f t="shared" si="24"/>
        <v>PENDIENTE</v>
      </c>
      <c r="BG120" s="13" t="str">
        <f t="shared" si="38"/>
        <v>INCUMPLIDA</v>
      </c>
      <c r="BI120" s="547" t="str">
        <f t="shared" si="26"/>
        <v>ABIERTO</v>
      </c>
    </row>
    <row r="121" spans="1:61" ht="35.1" customHeight="1" x14ac:dyDescent="0.25">
      <c r="A121" s="430"/>
      <c r="B121" s="430"/>
      <c r="C121" s="193" t="s">
        <v>154</v>
      </c>
      <c r="D121" s="430"/>
      <c r="E121" s="614"/>
      <c r="F121" s="430"/>
      <c r="G121" s="609"/>
      <c r="H121" s="481" t="s">
        <v>738</v>
      </c>
      <c r="I121" s="296" t="s">
        <v>527</v>
      </c>
      <c r="J121" s="296" t="s">
        <v>538</v>
      </c>
      <c r="K121" s="297" t="s">
        <v>548</v>
      </c>
      <c r="L121" s="430"/>
      <c r="M121" s="430"/>
      <c r="N121" s="193" t="s">
        <v>69</v>
      </c>
      <c r="O121" s="193" t="str">
        <f>IF(H121="","",VLOOKUP(H121,'[1]Procedimientos Publicar'!$C$6:$E$85,3,FALSE))</f>
        <v>SUB GERENCIA COMERCIAL</v>
      </c>
      <c r="P121" s="293" t="s">
        <v>515</v>
      </c>
      <c r="Q121" s="430"/>
      <c r="R121" s="430"/>
      <c r="S121" s="430"/>
      <c r="T121" s="279">
        <v>1</v>
      </c>
      <c r="U121" s="430"/>
      <c r="V121" s="294">
        <v>43710</v>
      </c>
      <c r="W121" s="295">
        <v>43830</v>
      </c>
      <c r="X121" s="280">
        <v>43830</v>
      </c>
      <c r="Y121" s="357" t="s">
        <v>560</v>
      </c>
      <c r="Z121" s="430"/>
      <c r="AA121" s="307" t="str">
        <f t="shared" si="37"/>
        <v/>
      </c>
      <c r="AB121" s="308" t="str">
        <f t="shared" si="44"/>
        <v/>
      </c>
      <c r="AC121" s="8" t="str">
        <f t="shared" si="43"/>
        <v/>
      </c>
      <c r="AF121" s="13" t="str">
        <f t="shared" si="24"/>
        <v>PENDIENTE</v>
      </c>
      <c r="BG121" s="13" t="str">
        <f t="shared" si="38"/>
        <v>INCUMPLIDA</v>
      </c>
      <c r="BI121" s="547" t="str">
        <f t="shared" si="26"/>
        <v>ABIERTO</v>
      </c>
    </row>
    <row r="122" spans="1:61" ht="35.1" customHeight="1" x14ac:dyDescent="0.25">
      <c r="A122" s="430"/>
      <c r="B122" s="430"/>
      <c r="C122" s="193" t="s">
        <v>154</v>
      </c>
      <c r="D122" s="430"/>
      <c r="E122" s="614"/>
      <c r="F122" s="430"/>
      <c r="G122" s="609">
        <v>2</v>
      </c>
      <c r="H122" s="481" t="s">
        <v>738</v>
      </c>
      <c r="I122" s="298" t="s">
        <v>528</v>
      </c>
      <c r="J122" s="299"/>
      <c r="K122" s="292" t="s">
        <v>549</v>
      </c>
      <c r="L122" s="430"/>
      <c r="M122" s="430"/>
      <c r="N122" s="193" t="s">
        <v>69</v>
      </c>
      <c r="O122" s="193" t="str">
        <f>IF(H122="","",VLOOKUP(H122,'[1]Procedimientos Publicar'!$C$6:$E$85,3,FALSE))</f>
        <v>SUB GERENCIA COMERCIAL</v>
      </c>
      <c r="P122" s="300"/>
      <c r="Q122" s="430"/>
      <c r="R122" s="430"/>
      <c r="S122" s="430"/>
      <c r="T122" s="279">
        <v>1</v>
      </c>
      <c r="U122" s="430"/>
      <c r="V122" s="301"/>
      <c r="W122" s="302"/>
      <c r="X122" s="280">
        <v>43830</v>
      </c>
      <c r="Y122" s="353" t="s">
        <v>561</v>
      </c>
      <c r="Z122" s="430"/>
      <c r="AA122" s="307" t="str">
        <f t="shared" si="37"/>
        <v/>
      </c>
      <c r="AB122" s="308" t="str">
        <f t="shared" si="44"/>
        <v/>
      </c>
      <c r="AC122" s="8" t="str">
        <f t="shared" si="43"/>
        <v/>
      </c>
      <c r="AF122" s="13" t="str">
        <f t="shared" si="24"/>
        <v>PENDIENTE</v>
      </c>
      <c r="BG122" s="13" t="str">
        <f t="shared" si="38"/>
        <v>INCUMPLIDA</v>
      </c>
      <c r="BI122" s="547" t="str">
        <f t="shared" si="26"/>
        <v>ABIERTO</v>
      </c>
    </row>
    <row r="123" spans="1:61" ht="35.1" customHeight="1" x14ac:dyDescent="0.25">
      <c r="A123" s="430"/>
      <c r="B123" s="430"/>
      <c r="C123" s="193" t="s">
        <v>154</v>
      </c>
      <c r="D123" s="430"/>
      <c r="E123" s="614"/>
      <c r="F123" s="430"/>
      <c r="G123" s="609"/>
      <c r="H123" s="481" t="s">
        <v>738</v>
      </c>
      <c r="I123" s="298" t="s">
        <v>529</v>
      </c>
      <c r="J123" s="303" t="s">
        <v>539</v>
      </c>
      <c r="K123" s="303" t="s">
        <v>550</v>
      </c>
      <c r="L123" s="430"/>
      <c r="M123" s="430"/>
      <c r="N123" s="193" t="s">
        <v>69</v>
      </c>
      <c r="O123" s="193" t="str">
        <f>IF(H123="","",VLOOKUP(H123,'[1]Procedimientos Publicar'!$C$6:$E$85,3,FALSE))</f>
        <v>SUB GERENCIA COMERCIAL</v>
      </c>
      <c r="P123" s="293" t="s">
        <v>515</v>
      </c>
      <c r="Q123" s="430"/>
      <c r="R123" s="430"/>
      <c r="S123" s="430"/>
      <c r="T123" s="279">
        <v>1</v>
      </c>
      <c r="U123" s="430"/>
      <c r="V123" s="294">
        <v>43710</v>
      </c>
      <c r="W123" s="295">
        <v>43830</v>
      </c>
      <c r="X123" s="280">
        <v>43830</v>
      </c>
      <c r="Y123" s="353" t="s">
        <v>562</v>
      </c>
      <c r="Z123" s="430"/>
      <c r="AA123" s="307" t="str">
        <f t="shared" si="37"/>
        <v/>
      </c>
      <c r="AB123" s="308" t="str">
        <f t="shared" si="44"/>
        <v/>
      </c>
      <c r="AC123" s="8" t="str">
        <f t="shared" si="43"/>
        <v/>
      </c>
      <c r="AF123" s="13" t="str">
        <f t="shared" si="24"/>
        <v>PENDIENTE</v>
      </c>
      <c r="BG123" s="13" t="str">
        <f t="shared" si="38"/>
        <v>INCUMPLIDA</v>
      </c>
      <c r="BI123" s="547" t="str">
        <f t="shared" si="26"/>
        <v>ABIERTO</v>
      </c>
    </row>
    <row r="124" spans="1:61" ht="35.1" customHeight="1" x14ac:dyDescent="0.25">
      <c r="A124" s="430"/>
      <c r="B124" s="430"/>
      <c r="C124" s="193" t="s">
        <v>154</v>
      </c>
      <c r="D124" s="430"/>
      <c r="E124" s="614"/>
      <c r="F124" s="430"/>
      <c r="G124" s="609"/>
      <c r="H124" s="481" t="s">
        <v>738</v>
      </c>
      <c r="I124" s="298" t="s">
        <v>530</v>
      </c>
      <c r="J124" s="303" t="s">
        <v>540</v>
      </c>
      <c r="K124" s="292" t="s">
        <v>551</v>
      </c>
      <c r="L124" s="430"/>
      <c r="M124" s="430"/>
      <c r="N124" s="193" t="s">
        <v>69</v>
      </c>
      <c r="O124" s="193" t="str">
        <f>IF(H124="","",VLOOKUP(H124,'[1]Procedimientos Publicar'!$C$6:$E$85,3,FALSE))</f>
        <v>SUB GERENCIA COMERCIAL</v>
      </c>
      <c r="P124" s="293" t="s">
        <v>515</v>
      </c>
      <c r="Q124" s="430"/>
      <c r="R124" s="430"/>
      <c r="S124" s="430"/>
      <c r="T124" s="279">
        <v>1</v>
      </c>
      <c r="U124" s="430"/>
      <c r="V124" s="294">
        <v>43710</v>
      </c>
      <c r="W124" s="295">
        <v>43830</v>
      </c>
      <c r="X124" s="280">
        <v>43830</v>
      </c>
      <c r="Y124" s="353" t="s">
        <v>563</v>
      </c>
      <c r="Z124" s="430"/>
      <c r="AA124" s="307" t="str">
        <f t="shared" si="37"/>
        <v/>
      </c>
      <c r="AB124" s="308" t="str">
        <f t="shared" si="44"/>
        <v/>
      </c>
      <c r="AC124" s="8" t="str">
        <f t="shared" si="43"/>
        <v/>
      </c>
      <c r="AF124" s="13" t="str">
        <f t="shared" si="24"/>
        <v>PENDIENTE</v>
      </c>
      <c r="BG124" s="13" t="str">
        <f t="shared" si="38"/>
        <v>INCUMPLIDA</v>
      </c>
      <c r="BI124" s="547" t="str">
        <f t="shared" si="26"/>
        <v>ABIERTO</v>
      </c>
    </row>
    <row r="125" spans="1:61" ht="35.1" customHeight="1" x14ac:dyDescent="0.25">
      <c r="A125" s="430"/>
      <c r="B125" s="430"/>
      <c r="C125" s="193" t="s">
        <v>154</v>
      </c>
      <c r="D125" s="430"/>
      <c r="E125" s="614"/>
      <c r="F125" s="430"/>
      <c r="G125" s="609"/>
      <c r="H125" s="481" t="s">
        <v>738</v>
      </c>
      <c r="I125" s="298" t="s">
        <v>531</v>
      </c>
      <c r="J125" s="304" t="s">
        <v>541</v>
      </c>
      <c r="K125" s="292" t="s">
        <v>552</v>
      </c>
      <c r="L125" s="430"/>
      <c r="M125" s="430"/>
      <c r="N125" s="193" t="s">
        <v>69</v>
      </c>
      <c r="O125" s="193" t="str">
        <f>IF(H125="","",VLOOKUP(H125,'[1]Procedimientos Publicar'!$C$6:$E$85,3,FALSE))</f>
        <v>SUB GERENCIA COMERCIAL</v>
      </c>
      <c r="P125" s="293" t="s">
        <v>515</v>
      </c>
      <c r="Q125" s="430"/>
      <c r="R125" s="430"/>
      <c r="S125" s="430"/>
      <c r="T125" s="279">
        <v>1</v>
      </c>
      <c r="U125" s="430"/>
      <c r="V125" s="294">
        <v>43710</v>
      </c>
      <c r="W125" s="295">
        <v>43830</v>
      </c>
      <c r="X125" s="280">
        <v>43830</v>
      </c>
      <c r="Y125" s="353" t="s">
        <v>564</v>
      </c>
      <c r="Z125" s="430"/>
      <c r="AA125" s="307" t="str">
        <f t="shared" si="37"/>
        <v/>
      </c>
      <c r="AB125" s="308" t="str">
        <f t="shared" si="44"/>
        <v/>
      </c>
      <c r="AC125" s="8" t="str">
        <f t="shared" si="43"/>
        <v/>
      </c>
      <c r="AF125" s="13" t="str">
        <f t="shared" si="24"/>
        <v>PENDIENTE</v>
      </c>
      <c r="BG125" s="13" t="str">
        <f t="shared" si="38"/>
        <v>INCUMPLIDA</v>
      </c>
      <c r="BI125" s="547" t="str">
        <f t="shared" si="26"/>
        <v>ABIERTO</v>
      </c>
    </row>
    <row r="126" spans="1:61" ht="35.1" customHeight="1" x14ac:dyDescent="0.25">
      <c r="A126" s="430"/>
      <c r="B126" s="430"/>
      <c r="C126" s="193" t="s">
        <v>154</v>
      </c>
      <c r="D126" s="430"/>
      <c r="E126" s="614"/>
      <c r="F126" s="430"/>
      <c r="G126" s="609"/>
      <c r="H126" s="481" t="s">
        <v>738</v>
      </c>
      <c r="I126" s="298" t="s">
        <v>532</v>
      </c>
      <c r="J126" s="303" t="s">
        <v>542</v>
      </c>
      <c r="K126" s="292" t="s">
        <v>553</v>
      </c>
      <c r="L126" s="430"/>
      <c r="M126" s="430"/>
      <c r="N126" s="193" t="s">
        <v>69</v>
      </c>
      <c r="O126" s="193" t="str">
        <f>IF(H126="","",VLOOKUP(H126,'[1]Procedimientos Publicar'!$C$6:$E$85,3,FALSE))</f>
        <v>SUB GERENCIA COMERCIAL</v>
      </c>
      <c r="P126" s="293" t="s">
        <v>515</v>
      </c>
      <c r="Q126" s="430"/>
      <c r="R126" s="430"/>
      <c r="S126" s="430"/>
      <c r="T126" s="279">
        <v>1</v>
      </c>
      <c r="U126" s="430"/>
      <c r="V126" s="294">
        <v>43710</v>
      </c>
      <c r="W126" s="295">
        <v>43830</v>
      </c>
      <c r="X126" s="280">
        <v>43830</v>
      </c>
      <c r="Y126" s="353" t="s">
        <v>565</v>
      </c>
      <c r="Z126" s="430"/>
      <c r="AA126" s="307" t="str">
        <f t="shared" si="37"/>
        <v/>
      </c>
      <c r="AB126" s="308" t="str">
        <f t="shared" si="44"/>
        <v/>
      </c>
      <c r="AC126" s="8" t="str">
        <f t="shared" si="43"/>
        <v/>
      </c>
      <c r="AF126" s="13" t="str">
        <f t="shared" si="24"/>
        <v>PENDIENTE</v>
      </c>
      <c r="BG126" s="13" t="str">
        <f t="shared" si="38"/>
        <v>INCUMPLIDA</v>
      </c>
      <c r="BI126" s="547" t="str">
        <f t="shared" si="26"/>
        <v>ABIERTO</v>
      </c>
    </row>
    <row r="127" spans="1:61" ht="35.1" customHeight="1" x14ac:dyDescent="0.2">
      <c r="A127" s="430"/>
      <c r="B127" s="430"/>
      <c r="C127" s="193" t="s">
        <v>154</v>
      </c>
      <c r="D127" s="430"/>
      <c r="E127" s="614"/>
      <c r="F127" s="430"/>
      <c r="G127" s="430">
        <v>3</v>
      </c>
      <c r="H127" s="481" t="s">
        <v>738</v>
      </c>
      <c r="I127" s="305" t="s">
        <v>533</v>
      </c>
      <c r="J127" s="292" t="s">
        <v>543</v>
      </c>
      <c r="K127" s="292" t="s">
        <v>554</v>
      </c>
      <c r="L127" s="430"/>
      <c r="M127" s="430"/>
      <c r="N127" s="193" t="s">
        <v>69</v>
      </c>
      <c r="O127" s="193" t="str">
        <f>IF(H127="","",VLOOKUP(H127,'[1]Procedimientos Publicar'!$C$6:$E$85,3,FALSE))</f>
        <v>SUB GERENCIA COMERCIAL</v>
      </c>
      <c r="P127" s="293" t="s">
        <v>557</v>
      </c>
      <c r="Q127" s="430"/>
      <c r="R127" s="430"/>
      <c r="S127" s="430"/>
      <c r="T127" s="279">
        <v>1</v>
      </c>
      <c r="U127" s="430"/>
      <c r="V127" s="294">
        <v>43617</v>
      </c>
      <c r="W127" s="306">
        <v>43982</v>
      </c>
      <c r="X127" s="280">
        <v>43830</v>
      </c>
      <c r="Y127" s="353" t="s">
        <v>566</v>
      </c>
      <c r="Z127" s="430"/>
      <c r="AA127" s="307" t="str">
        <f t="shared" si="37"/>
        <v/>
      </c>
      <c r="AB127" s="308" t="str">
        <f t="shared" si="44"/>
        <v/>
      </c>
      <c r="AC127" s="8" t="str">
        <f t="shared" si="43"/>
        <v/>
      </c>
      <c r="AF127" s="13" t="str">
        <f t="shared" si="24"/>
        <v>PENDIENTE</v>
      </c>
      <c r="BG127" s="13" t="str">
        <f t="shared" si="38"/>
        <v>INCUMPLIDA</v>
      </c>
      <c r="BI127" s="547" t="str">
        <f t="shared" si="26"/>
        <v>ABIERTO</v>
      </c>
    </row>
    <row r="128" spans="1:61" ht="35.1" customHeight="1" x14ac:dyDescent="0.25">
      <c r="A128" s="430"/>
      <c r="B128" s="430"/>
      <c r="C128" s="193" t="s">
        <v>154</v>
      </c>
      <c r="D128" s="430"/>
      <c r="E128" s="614"/>
      <c r="F128" s="430"/>
      <c r="G128" s="430">
        <v>4</v>
      </c>
      <c r="H128" s="481" t="s">
        <v>738</v>
      </c>
      <c r="I128" s="291" t="s">
        <v>534</v>
      </c>
      <c r="J128" s="292" t="s">
        <v>544</v>
      </c>
      <c r="K128" s="292" t="s">
        <v>555</v>
      </c>
      <c r="L128" s="430"/>
      <c r="M128" s="430"/>
      <c r="N128" s="193" t="s">
        <v>69</v>
      </c>
      <c r="O128" s="193" t="str">
        <f>IF(H128="","",VLOOKUP(H128,'[1]Procedimientos Publicar'!$C$6:$E$85,3,FALSE))</f>
        <v>SUB GERENCIA COMERCIAL</v>
      </c>
      <c r="P128" s="293"/>
      <c r="Q128" s="430"/>
      <c r="R128" s="430"/>
      <c r="S128" s="430"/>
      <c r="T128" s="279">
        <v>1</v>
      </c>
      <c r="U128" s="430"/>
      <c r="V128" s="294">
        <v>43642</v>
      </c>
      <c r="W128" s="294">
        <v>43826</v>
      </c>
      <c r="X128" s="280">
        <v>43830</v>
      </c>
      <c r="Y128" s="353" t="s">
        <v>567</v>
      </c>
      <c r="Z128" s="430"/>
      <c r="AA128" s="307" t="str">
        <f t="shared" si="37"/>
        <v/>
      </c>
      <c r="AB128" s="308" t="str">
        <f t="shared" si="44"/>
        <v/>
      </c>
      <c r="AC128" s="8" t="str">
        <f t="shared" si="43"/>
        <v/>
      </c>
      <c r="AF128" s="13" t="str">
        <f t="shared" si="24"/>
        <v>PENDIENTE</v>
      </c>
      <c r="BG128" s="13" t="str">
        <f t="shared" si="38"/>
        <v>INCUMPLIDA</v>
      </c>
      <c r="BI128" s="547" t="str">
        <f t="shared" si="26"/>
        <v>ABIERTO</v>
      </c>
    </row>
    <row r="129" spans="1:61" ht="35.1" customHeight="1" x14ac:dyDescent="0.25">
      <c r="A129" s="430"/>
      <c r="B129" s="430"/>
      <c r="C129" s="193" t="s">
        <v>154</v>
      </c>
      <c r="D129" s="430"/>
      <c r="E129" s="614"/>
      <c r="F129" s="430"/>
      <c r="G129" s="430">
        <v>5</v>
      </c>
      <c r="H129" s="481" t="s">
        <v>738</v>
      </c>
      <c r="I129" s="291" t="s">
        <v>535</v>
      </c>
      <c r="J129" s="292" t="s">
        <v>545</v>
      </c>
      <c r="K129" s="292" t="s">
        <v>556</v>
      </c>
      <c r="L129" s="430"/>
      <c r="M129" s="430"/>
      <c r="N129" s="193" t="s">
        <v>69</v>
      </c>
      <c r="O129" s="193" t="str">
        <f>IF(H129="","",VLOOKUP(H129,'[1]Procedimientos Publicar'!$C$6:$E$85,3,FALSE))</f>
        <v>SUB GERENCIA COMERCIAL</v>
      </c>
      <c r="P129" s="293" t="s">
        <v>515</v>
      </c>
      <c r="Q129" s="430"/>
      <c r="R129" s="430"/>
      <c r="S129" s="430"/>
      <c r="T129" s="279">
        <v>1</v>
      </c>
      <c r="U129" s="430"/>
      <c r="V129" s="294">
        <v>43647</v>
      </c>
      <c r="W129" s="306">
        <v>43830</v>
      </c>
      <c r="X129" s="280">
        <v>43830</v>
      </c>
      <c r="Y129" s="353" t="s">
        <v>568</v>
      </c>
      <c r="Z129" s="430"/>
      <c r="AA129" s="307" t="str">
        <f t="shared" si="37"/>
        <v/>
      </c>
      <c r="AB129" s="308" t="str">
        <f t="shared" si="44"/>
        <v/>
      </c>
      <c r="AC129" s="8" t="str">
        <f t="shared" si="43"/>
        <v/>
      </c>
      <c r="AF129" s="13" t="str">
        <f t="shared" si="24"/>
        <v>PENDIENTE</v>
      </c>
      <c r="BG129" s="13" t="str">
        <f t="shared" si="38"/>
        <v>INCUMPLIDA</v>
      </c>
      <c r="BI129" s="547" t="str">
        <f t="shared" si="26"/>
        <v>ABIERTO</v>
      </c>
    </row>
    <row r="130" spans="1:61" ht="35.1" customHeight="1" x14ac:dyDescent="0.25">
      <c r="A130" s="309"/>
      <c r="B130" s="309"/>
      <c r="C130" s="310" t="s">
        <v>154</v>
      </c>
      <c r="D130" s="309"/>
      <c r="E130" s="605" t="s">
        <v>570</v>
      </c>
      <c r="F130" s="309"/>
      <c r="G130" s="309">
        <v>5</v>
      </c>
      <c r="H130" s="482" t="s">
        <v>739</v>
      </c>
      <c r="I130" s="317" t="s">
        <v>571</v>
      </c>
      <c r="J130" s="309"/>
      <c r="K130" s="318" t="s">
        <v>573</v>
      </c>
      <c r="L130" s="309"/>
      <c r="M130" s="309"/>
      <c r="N130" s="310" t="s">
        <v>69</v>
      </c>
      <c r="O130" s="310" t="str">
        <f>IF(H130="","",VLOOKUP(H130,'[2]Procedimientos Publicar'!$C$5:$E$85,3,FALSE))</f>
        <v>GERENCIA</v>
      </c>
      <c r="P130" s="310" t="s">
        <v>569</v>
      </c>
      <c r="Q130" s="309"/>
      <c r="R130" s="309"/>
      <c r="S130" s="309"/>
      <c r="T130" s="313">
        <v>1</v>
      </c>
      <c r="U130" s="309"/>
      <c r="V130" s="309"/>
      <c r="W130" s="309"/>
      <c r="X130" s="314">
        <v>43830</v>
      </c>
      <c r="Y130" s="309"/>
      <c r="Z130" s="309"/>
      <c r="AA130" s="324" t="str">
        <f t="shared" si="37"/>
        <v/>
      </c>
      <c r="AB130" s="325" t="str">
        <f t="shared" ref="AB130:AB140" si="45">(IF(OR($T130="",AA130=""),"",IF(OR($T130=0,AA130=0),0,IF((AA130*100%)/$T130&gt;100%,100%,(AA130*100%)/$T130))))</f>
        <v/>
      </c>
      <c r="AC130" s="8" t="str">
        <f t="shared" ref="AC130:AC140" si="46">IF(Z130="","",IF(AB130&lt;100%, IF(AB130&lt;25%, "ALERTA","EN TERMINO"), IF(AB130=100%, "OK", "EN TERMINO")))</f>
        <v/>
      </c>
      <c r="AF130" s="13" t="str">
        <f t="shared" si="24"/>
        <v>PENDIENTE</v>
      </c>
      <c r="BG130" s="13" t="str">
        <f t="shared" si="38"/>
        <v>INCUMPLIDA</v>
      </c>
      <c r="BI130" s="547" t="str">
        <f t="shared" si="26"/>
        <v>ABIERTO</v>
      </c>
    </row>
    <row r="131" spans="1:61" ht="35.1" customHeight="1" x14ac:dyDescent="0.25">
      <c r="A131" s="309"/>
      <c r="B131" s="309"/>
      <c r="C131" s="310" t="s">
        <v>154</v>
      </c>
      <c r="D131" s="309"/>
      <c r="E131" s="605"/>
      <c r="F131" s="309"/>
      <c r="G131" s="309">
        <v>6</v>
      </c>
      <c r="H131" s="482" t="s">
        <v>739</v>
      </c>
      <c r="I131" s="112" t="s">
        <v>572</v>
      </c>
      <c r="J131" s="309"/>
      <c r="K131" s="184" t="s">
        <v>574</v>
      </c>
      <c r="L131" s="309"/>
      <c r="M131" s="309"/>
      <c r="N131" s="310" t="s">
        <v>69</v>
      </c>
      <c r="O131" s="310" t="str">
        <f>IF(H131="","",VLOOKUP(H131,'[2]Procedimientos Publicar'!$C$5:$E$85,3,FALSE))</f>
        <v>GERENCIA</v>
      </c>
      <c r="P131" s="310" t="s">
        <v>569</v>
      </c>
      <c r="Q131" s="309"/>
      <c r="R131" s="309"/>
      <c r="S131" s="309"/>
      <c r="T131" s="313">
        <v>1</v>
      </c>
      <c r="U131" s="309"/>
      <c r="V131" s="309"/>
      <c r="W131" s="309"/>
      <c r="X131" s="314">
        <v>43830</v>
      </c>
      <c r="Y131" s="309"/>
      <c r="Z131" s="309"/>
      <c r="AA131" s="324" t="str">
        <f t="shared" si="37"/>
        <v/>
      </c>
      <c r="AB131" s="325" t="str">
        <f t="shared" si="45"/>
        <v/>
      </c>
      <c r="AC131" s="8" t="str">
        <f t="shared" si="46"/>
        <v/>
      </c>
      <c r="AF131" s="13" t="str">
        <f t="shared" si="24"/>
        <v>PENDIENTE</v>
      </c>
      <c r="BG131" s="13" t="str">
        <f t="shared" si="38"/>
        <v>INCUMPLIDA</v>
      </c>
      <c r="BI131" s="547" t="str">
        <f t="shared" si="26"/>
        <v>ABIERTO</v>
      </c>
    </row>
    <row r="132" spans="1:61" ht="35.1" customHeight="1" x14ac:dyDescent="0.25">
      <c r="A132" s="143"/>
      <c r="B132" s="143"/>
      <c r="C132" s="2" t="s">
        <v>154</v>
      </c>
      <c r="D132" s="143"/>
      <c r="E132" s="606" t="s">
        <v>586</v>
      </c>
      <c r="F132" s="143"/>
      <c r="G132" s="143">
        <v>1</v>
      </c>
      <c r="H132" s="483" t="s">
        <v>739</v>
      </c>
      <c r="I132" s="319" t="s">
        <v>575</v>
      </c>
      <c r="J132" s="143"/>
      <c r="K132" s="320" t="s">
        <v>584</v>
      </c>
      <c r="L132" s="143"/>
      <c r="M132" s="143"/>
      <c r="N132" s="2" t="s">
        <v>69</v>
      </c>
      <c r="O132" s="2" t="str">
        <f>IF(H132="","",VLOOKUP(H132,'[2]Procedimientos Publicar'!$C$5:$E$85,3,FALSE))</f>
        <v>GERENCIA</v>
      </c>
      <c r="P132" s="2" t="s">
        <v>569</v>
      </c>
      <c r="Q132" s="143"/>
      <c r="R132" s="143"/>
      <c r="S132" s="143"/>
      <c r="T132" s="144">
        <v>1</v>
      </c>
      <c r="U132" s="143"/>
      <c r="V132" s="143"/>
      <c r="W132" s="143"/>
      <c r="X132" s="145">
        <v>43830</v>
      </c>
      <c r="Y132" s="143"/>
      <c r="Z132" s="143"/>
      <c r="AA132" s="326" t="str">
        <f t="shared" si="37"/>
        <v/>
      </c>
      <c r="AB132" s="327" t="str">
        <f t="shared" si="45"/>
        <v/>
      </c>
      <c r="AC132" s="8" t="str">
        <f t="shared" si="46"/>
        <v/>
      </c>
      <c r="AF132" s="13" t="str">
        <f t="shared" si="24"/>
        <v>PENDIENTE</v>
      </c>
      <c r="BG132" s="13" t="str">
        <f t="shared" si="38"/>
        <v>INCUMPLIDA</v>
      </c>
      <c r="BI132" s="547" t="str">
        <f t="shared" si="26"/>
        <v>ABIERTO</v>
      </c>
    </row>
    <row r="133" spans="1:61" ht="35.1" customHeight="1" x14ac:dyDescent="0.25">
      <c r="A133" s="143"/>
      <c r="B133" s="143"/>
      <c r="C133" s="2" t="s">
        <v>154</v>
      </c>
      <c r="D133" s="143"/>
      <c r="E133" s="606"/>
      <c r="F133" s="143"/>
      <c r="G133" s="143">
        <v>2</v>
      </c>
      <c r="H133" s="483" t="s">
        <v>739</v>
      </c>
      <c r="I133" s="319" t="s">
        <v>576</v>
      </c>
      <c r="J133" s="143"/>
      <c r="K133" s="320" t="s">
        <v>585</v>
      </c>
      <c r="L133" s="143"/>
      <c r="M133" s="143"/>
      <c r="N133" s="2" t="s">
        <v>69</v>
      </c>
      <c r="O133" s="2" t="str">
        <f>IF(H133="","",VLOOKUP(H133,'[2]Procedimientos Publicar'!$C$5:$E$85,3,FALSE))</f>
        <v>GERENCIA</v>
      </c>
      <c r="P133" s="2" t="s">
        <v>569</v>
      </c>
      <c r="Q133" s="143"/>
      <c r="R133" s="143"/>
      <c r="S133" s="143"/>
      <c r="T133" s="144">
        <v>1</v>
      </c>
      <c r="U133" s="143"/>
      <c r="V133" s="143"/>
      <c r="W133" s="143"/>
      <c r="X133" s="145">
        <v>43830</v>
      </c>
      <c r="Y133" s="143"/>
      <c r="Z133" s="143"/>
      <c r="AA133" s="326" t="str">
        <f t="shared" si="37"/>
        <v/>
      </c>
      <c r="AB133" s="327" t="str">
        <f t="shared" si="45"/>
        <v/>
      </c>
      <c r="AC133" s="8" t="str">
        <f t="shared" si="46"/>
        <v/>
      </c>
      <c r="AF133" s="13" t="str">
        <f t="shared" si="24"/>
        <v>PENDIENTE</v>
      </c>
      <c r="BG133" s="13" t="str">
        <f t="shared" si="38"/>
        <v>INCUMPLIDA</v>
      </c>
      <c r="BI133" s="547" t="str">
        <f t="shared" si="26"/>
        <v>ABIERTO</v>
      </c>
    </row>
    <row r="134" spans="1:61" ht="35.1" customHeight="1" x14ac:dyDescent="0.25">
      <c r="A134" s="143"/>
      <c r="B134" s="143"/>
      <c r="C134" s="2" t="s">
        <v>154</v>
      </c>
      <c r="D134" s="143"/>
      <c r="E134" s="606"/>
      <c r="F134" s="143"/>
      <c r="G134" s="143">
        <v>3</v>
      </c>
      <c r="H134" s="483" t="s">
        <v>739</v>
      </c>
      <c r="I134" s="319" t="s">
        <v>577</v>
      </c>
      <c r="J134" s="143"/>
      <c r="K134" s="143"/>
      <c r="L134" s="143"/>
      <c r="M134" s="143"/>
      <c r="N134" s="2" t="s">
        <v>69</v>
      </c>
      <c r="O134" s="2" t="str">
        <f>IF(H134="","",VLOOKUP(H134,'[2]Procedimientos Publicar'!$C$5:$E$85,3,FALSE))</f>
        <v>GERENCIA</v>
      </c>
      <c r="P134" s="2" t="s">
        <v>569</v>
      </c>
      <c r="Q134" s="143"/>
      <c r="R134" s="143"/>
      <c r="S134" s="143"/>
      <c r="T134" s="144">
        <v>1</v>
      </c>
      <c r="U134" s="143"/>
      <c r="V134" s="143"/>
      <c r="W134" s="143"/>
      <c r="X134" s="145">
        <v>43830</v>
      </c>
      <c r="Y134" s="143"/>
      <c r="Z134" s="143"/>
      <c r="AA134" s="326" t="str">
        <f t="shared" si="37"/>
        <v/>
      </c>
      <c r="AB134" s="327" t="str">
        <f t="shared" si="45"/>
        <v/>
      </c>
      <c r="AC134" s="8" t="str">
        <f t="shared" si="46"/>
        <v/>
      </c>
      <c r="AF134" s="13" t="str">
        <f t="shared" si="24"/>
        <v>PENDIENTE</v>
      </c>
      <c r="BG134" s="13" t="str">
        <f t="shared" si="38"/>
        <v>INCUMPLIDA</v>
      </c>
      <c r="BI134" s="547" t="str">
        <f t="shared" si="26"/>
        <v>ABIERTO</v>
      </c>
    </row>
    <row r="135" spans="1:61" ht="35.1" customHeight="1" x14ac:dyDescent="0.25">
      <c r="A135" s="311"/>
      <c r="B135" s="311"/>
      <c r="C135" s="312" t="s">
        <v>154</v>
      </c>
      <c r="D135" s="311"/>
      <c r="E135" s="607" t="s">
        <v>586</v>
      </c>
      <c r="F135" s="311"/>
      <c r="G135" s="311">
        <v>1</v>
      </c>
      <c r="H135" s="484" t="s">
        <v>739</v>
      </c>
      <c r="I135" s="321" t="s">
        <v>578</v>
      </c>
      <c r="J135" s="311"/>
      <c r="K135" s="311"/>
      <c r="L135" s="311"/>
      <c r="M135" s="311"/>
      <c r="N135" s="312" t="s">
        <v>69</v>
      </c>
      <c r="O135" s="312" t="str">
        <f>IF(H135="","",VLOOKUP(H135,'[2]Procedimientos Publicar'!$C$5:$E$85,3,FALSE))</f>
        <v>GERENCIA</v>
      </c>
      <c r="P135" s="312" t="s">
        <v>569</v>
      </c>
      <c r="Q135" s="311"/>
      <c r="R135" s="311"/>
      <c r="S135" s="311"/>
      <c r="T135" s="315">
        <v>1</v>
      </c>
      <c r="U135" s="311"/>
      <c r="V135" s="311"/>
      <c r="W135" s="311"/>
      <c r="X135" s="316">
        <v>43830</v>
      </c>
      <c r="Y135" s="311"/>
      <c r="Z135" s="311"/>
      <c r="AA135" s="330" t="str">
        <f t="shared" si="37"/>
        <v/>
      </c>
      <c r="AB135" s="331" t="str">
        <f t="shared" si="45"/>
        <v/>
      </c>
      <c r="AC135" s="8" t="str">
        <f t="shared" si="46"/>
        <v/>
      </c>
      <c r="AF135" s="13" t="str">
        <f t="shared" si="24"/>
        <v>PENDIENTE</v>
      </c>
      <c r="BG135" s="13" t="str">
        <f t="shared" si="38"/>
        <v>INCUMPLIDA</v>
      </c>
      <c r="BI135" s="547" t="str">
        <f t="shared" si="26"/>
        <v>ABIERTO</v>
      </c>
    </row>
    <row r="136" spans="1:61" ht="35.1" customHeight="1" x14ac:dyDescent="0.25">
      <c r="A136" s="311"/>
      <c r="B136" s="311"/>
      <c r="C136" s="312" t="s">
        <v>154</v>
      </c>
      <c r="D136" s="311"/>
      <c r="E136" s="607"/>
      <c r="F136" s="311"/>
      <c r="G136" s="311">
        <v>2</v>
      </c>
      <c r="H136" s="484" t="s">
        <v>739</v>
      </c>
      <c r="I136" s="322" t="s">
        <v>579</v>
      </c>
      <c r="J136" s="311"/>
      <c r="K136" s="311"/>
      <c r="L136" s="311"/>
      <c r="M136" s="311"/>
      <c r="N136" s="312" t="s">
        <v>69</v>
      </c>
      <c r="O136" s="312" t="str">
        <f>IF(H136="","",VLOOKUP(H136,'[2]Procedimientos Publicar'!$C$5:$E$85,3,FALSE))</f>
        <v>GERENCIA</v>
      </c>
      <c r="P136" s="312" t="s">
        <v>569</v>
      </c>
      <c r="Q136" s="311"/>
      <c r="R136" s="311"/>
      <c r="S136" s="311"/>
      <c r="T136" s="315">
        <v>1</v>
      </c>
      <c r="U136" s="311"/>
      <c r="V136" s="311"/>
      <c r="W136" s="311"/>
      <c r="X136" s="316">
        <v>43830</v>
      </c>
      <c r="Y136" s="311"/>
      <c r="Z136" s="311"/>
      <c r="AA136" s="330" t="str">
        <f t="shared" ref="AA136:AA167" si="47">(IF(Z136="","",IF(OR($M136=0,$M136="",$X136=""),"",Z136/$M136)))</f>
        <v/>
      </c>
      <c r="AB136" s="331" t="str">
        <f t="shared" si="45"/>
        <v/>
      </c>
      <c r="AC136" s="8" t="str">
        <f t="shared" si="46"/>
        <v/>
      </c>
      <c r="AF136" s="13" t="str">
        <f t="shared" ref="AF136:AF194" si="48">IF(AB136=100%,IF(AB136&gt;25%,"CUMPLIDA","PENDIENTE"),IF(AB136&lt;25%,"INCUMPLIDA","PENDIENTE"))</f>
        <v>PENDIENTE</v>
      </c>
      <c r="BG136" s="13" t="str">
        <f t="shared" ref="BG136:BG167" si="49">IF(AB136=100%,"CUMPLIDA","INCUMPLIDA")</f>
        <v>INCUMPLIDA</v>
      </c>
      <c r="BI136" s="547" t="str">
        <f t="shared" si="26"/>
        <v>ABIERTO</v>
      </c>
    </row>
    <row r="137" spans="1:61" ht="35.1" customHeight="1" x14ac:dyDescent="0.25">
      <c r="A137" s="311"/>
      <c r="B137" s="311"/>
      <c r="C137" s="312" t="s">
        <v>154</v>
      </c>
      <c r="D137" s="311"/>
      <c r="E137" s="607"/>
      <c r="F137" s="311"/>
      <c r="G137" s="311">
        <v>3</v>
      </c>
      <c r="H137" s="484" t="s">
        <v>739</v>
      </c>
      <c r="I137" s="323" t="s">
        <v>580</v>
      </c>
      <c r="J137" s="311"/>
      <c r="K137" s="311"/>
      <c r="L137" s="311"/>
      <c r="M137" s="311"/>
      <c r="N137" s="312" t="s">
        <v>69</v>
      </c>
      <c r="O137" s="312" t="str">
        <f>IF(H137="","",VLOOKUP(H137,'[2]Procedimientos Publicar'!$C$5:$E$85,3,FALSE))</f>
        <v>GERENCIA</v>
      </c>
      <c r="P137" s="312" t="s">
        <v>569</v>
      </c>
      <c r="Q137" s="311"/>
      <c r="R137" s="311"/>
      <c r="S137" s="311"/>
      <c r="T137" s="315">
        <v>1</v>
      </c>
      <c r="U137" s="311"/>
      <c r="V137" s="311"/>
      <c r="W137" s="311"/>
      <c r="X137" s="316">
        <v>43830</v>
      </c>
      <c r="Y137" s="311"/>
      <c r="Z137" s="311"/>
      <c r="AA137" s="330" t="str">
        <f t="shared" si="47"/>
        <v/>
      </c>
      <c r="AB137" s="331" t="str">
        <f t="shared" si="45"/>
        <v/>
      </c>
      <c r="AC137" s="8" t="str">
        <f t="shared" si="46"/>
        <v/>
      </c>
      <c r="AF137" s="13" t="str">
        <f t="shared" si="48"/>
        <v>PENDIENTE</v>
      </c>
      <c r="BG137" s="13" t="str">
        <f t="shared" si="49"/>
        <v>INCUMPLIDA</v>
      </c>
      <c r="BI137" s="547" t="str">
        <f t="shared" ref="BI137:BI194" si="50">IF(AF137="CUMPLIDA","CERRADO","ABIERTO")</f>
        <v>ABIERTO</v>
      </c>
    </row>
    <row r="138" spans="1:61" ht="35.1" customHeight="1" x14ac:dyDescent="0.25">
      <c r="A138" s="309"/>
      <c r="B138" s="309"/>
      <c r="C138" s="310" t="s">
        <v>154</v>
      </c>
      <c r="D138" s="309"/>
      <c r="E138" s="605" t="s">
        <v>586</v>
      </c>
      <c r="F138" s="309"/>
      <c r="G138" s="309">
        <v>1</v>
      </c>
      <c r="H138" s="482" t="s">
        <v>739</v>
      </c>
      <c r="I138" s="323" t="s">
        <v>581</v>
      </c>
      <c r="J138" s="309"/>
      <c r="K138" s="309"/>
      <c r="L138" s="309"/>
      <c r="M138" s="309"/>
      <c r="N138" s="310" t="s">
        <v>69</v>
      </c>
      <c r="O138" s="310" t="str">
        <f>IF(H138="","",VLOOKUP(H138,'[2]Procedimientos Publicar'!$C$5:$E$85,3,FALSE))</f>
        <v>GERENCIA</v>
      </c>
      <c r="P138" s="310" t="s">
        <v>569</v>
      </c>
      <c r="Q138" s="309"/>
      <c r="R138" s="309"/>
      <c r="S138" s="309"/>
      <c r="T138" s="313">
        <v>1</v>
      </c>
      <c r="U138" s="309"/>
      <c r="V138" s="309"/>
      <c r="W138" s="309"/>
      <c r="X138" s="314">
        <v>43830</v>
      </c>
      <c r="Y138" s="309"/>
      <c r="Z138" s="309"/>
      <c r="AA138" s="324" t="str">
        <f t="shared" si="47"/>
        <v/>
      </c>
      <c r="AB138" s="325" t="str">
        <f t="shared" si="45"/>
        <v/>
      </c>
      <c r="AC138" s="8" t="str">
        <f t="shared" si="46"/>
        <v/>
      </c>
      <c r="AF138" s="13" t="str">
        <f t="shared" si="48"/>
        <v>PENDIENTE</v>
      </c>
      <c r="BG138" s="13" t="str">
        <f t="shared" si="49"/>
        <v>INCUMPLIDA</v>
      </c>
      <c r="BI138" s="547" t="str">
        <f t="shared" si="50"/>
        <v>ABIERTO</v>
      </c>
    </row>
    <row r="139" spans="1:61" ht="35.1" customHeight="1" x14ac:dyDescent="0.25">
      <c r="A139" s="309"/>
      <c r="B139" s="309"/>
      <c r="C139" s="310" t="s">
        <v>154</v>
      </c>
      <c r="D139" s="309"/>
      <c r="E139" s="605"/>
      <c r="F139" s="309"/>
      <c r="G139" s="309">
        <v>2</v>
      </c>
      <c r="H139" s="482" t="s">
        <v>739</v>
      </c>
      <c r="I139" s="323" t="s">
        <v>582</v>
      </c>
      <c r="J139" s="309"/>
      <c r="K139" s="309"/>
      <c r="L139" s="309"/>
      <c r="M139" s="309"/>
      <c r="N139" s="310" t="s">
        <v>69</v>
      </c>
      <c r="O139" s="310" t="str">
        <f>IF(H139="","",VLOOKUP(H139,'[2]Procedimientos Publicar'!$C$5:$E$85,3,FALSE))</f>
        <v>GERENCIA</v>
      </c>
      <c r="P139" s="310" t="s">
        <v>569</v>
      </c>
      <c r="Q139" s="309"/>
      <c r="R139" s="309"/>
      <c r="S139" s="309"/>
      <c r="T139" s="313">
        <v>1</v>
      </c>
      <c r="U139" s="309"/>
      <c r="V139" s="309"/>
      <c r="W139" s="309"/>
      <c r="X139" s="314">
        <v>43830</v>
      </c>
      <c r="Y139" s="309"/>
      <c r="Z139" s="309"/>
      <c r="AA139" s="324" t="str">
        <f t="shared" si="47"/>
        <v/>
      </c>
      <c r="AB139" s="325" t="str">
        <f t="shared" si="45"/>
        <v/>
      </c>
      <c r="AC139" s="8" t="str">
        <f t="shared" si="46"/>
        <v/>
      </c>
      <c r="AF139" s="13" t="str">
        <f t="shared" si="48"/>
        <v>PENDIENTE</v>
      </c>
      <c r="BG139" s="13" t="str">
        <f t="shared" si="49"/>
        <v>INCUMPLIDA</v>
      </c>
      <c r="BI139" s="547" t="str">
        <f t="shared" si="50"/>
        <v>ABIERTO</v>
      </c>
    </row>
    <row r="140" spans="1:61" ht="35.1" customHeight="1" x14ac:dyDescent="0.25">
      <c r="A140" s="309"/>
      <c r="B140" s="309"/>
      <c r="C140" s="310" t="s">
        <v>154</v>
      </c>
      <c r="D140" s="309"/>
      <c r="E140" s="605"/>
      <c r="F140" s="309"/>
      <c r="G140" s="309">
        <v>3</v>
      </c>
      <c r="H140" s="482" t="s">
        <v>739</v>
      </c>
      <c r="I140" s="323" t="s">
        <v>583</v>
      </c>
      <c r="J140" s="309"/>
      <c r="K140" s="309"/>
      <c r="L140" s="309"/>
      <c r="M140" s="309"/>
      <c r="N140" s="310" t="s">
        <v>69</v>
      </c>
      <c r="O140" s="310" t="str">
        <f>IF(H140="","",VLOOKUP(H140,'[2]Procedimientos Publicar'!$C$5:$E$85,3,FALSE))</f>
        <v>GERENCIA</v>
      </c>
      <c r="P140" s="310" t="s">
        <v>569</v>
      </c>
      <c r="Q140" s="309"/>
      <c r="R140" s="309"/>
      <c r="S140" s="309"/>
      <c r="T140" s="313">
        <v>1</v>
      </c>
      <c r="U140" s="309"/>
      <c r="V140" s="309"/>
      <c r="W140" s="309"/>
      <c r="X140" s="314">
        <v>43830</v>
      </c>
      <c r="Y140" s="309"/>
      <c r="Z140" s="309"/>
      <c r="AA140" s="324" t="str">
        <f t="shared" si="47"/>
        <v/>
      </c>
      <c r="AB140" s="325" t="str">
        <f t="shared" si="45"/>
        <v/>
      </c>
      <c r="AC140" s="8" t="str">
        <f t="shared" si="46"/>
        <v/>
      </c>
      <c r="AF140" s="13" t="str">
        <f t="shared" si="48"/>
        <v>PENDIENTE</v>
      </c>
      <c r="BG140" s="13" t="str">
        <f t="shared" si="49"/>
        <v>INCUMPLIDA</v>
      </c>
      <c r="BI140" s="547" t="str">
        <f t="shared" si="50"/>
        <v>ABIERTO</v>
      </c>
    </row>
    <row r="141" spans="1:61" ht="35.1" customHeight="1" x14ac:dyDescent="0.25">
      <c r="A141" s="262"/>
      <c r="B141" s="262"/>
      <c r="C141" s="263" t="s">
        <v>154</v>
      </c>
      <c r="D141" s="262"/>
      <c r="E141" s="603" t="s">
        <v>604</v>
      </c>
      <c r="F141" s="262"/>
      <c r="G141" s="262">
        <v>1</v>
      </c>
      <c r="H141" s="485" t="s">
        <v>740</v>
      </c>
      <c r="I141" s="337" t="s">
        <v>595</v>
      </c>
      <c r="J141" s="262"/>
      <c r="K141" s="262"/>
      <c r="L141" s="262"/>
      <c r="M141" s="262"/>
      <c r="N141" s="263" t="s">
        <v>69</v>
      </c>
      <c r="O141" s="263" t="str">
        <f>IF(H141="","",VLOOKUP(H141,'[2]Procedimientos Publicar'!$C$5:$E$85,3,FALSE))</f>
        <v>SUB GERENCIA COMERCIAL</v>
      </c>
      <c r="P141" s="263" t="s">
        <v>587</v>
      </c>
      <c r="Q141" s="262"/>
      <c r="R141" s="262"/>
      <c r="S141" s="262"/>
      <c r="T141" s="264">
        <v>1</v>
      </c>
      <c r="U141" s="262"/>
      <c r="V141" s="262"/>
      <c r="W141" s="262"/>
      <c r="X141" s="265">
        <v>43830</v>
      </c>
      <c r="Y141" s="262"/>
      <c r="Z141" s="262"/>
      <c r="AA141" s="328" t="str">
        <f t="shared" si="47"/>
        <v/>
      </c>
      <c r="AB141" s="329" t="str">
        <f t="shared" ref="AB141:AB149" si="51">(IF(OR($T141="",AA141=""),"",IF(OR($T141=0,AA141=0),0,IF((AA141*100%)/$T141&gt;100%,100%,(AA141*100%)/$T141))))</f>
        <v/>
      </c>
      <c r="AC141" s="8" t="str">
        <f t="shared" ref="AC141:AC149" si="52">IF(Z141="","",IF(AB141&lt;100%, IF(AB141&lt;25%, "ALERTA","EN TERMINO"), IF(AB141=100%, "OK", "EN TERMINO")))</f>
        <v/>
      </c>
      <c r="AF141" s="13" t="str">
        <f t="shared" si="48"/>
        <v>PENDIENTE</v>
      </c>
      <c r="BG141" s="13" t="str">
        <f t="shared" si="49"/>
        <v>INCUMPLIDA</v>
      </c>
      <c r="BI141" s="547" t="str">
        <f t="shared" si="50"/>
        <v>ABIERTO</v>
      </c>
    </row>
    <row r="142" spans="1:61" ht="35.1" customHeight="1" x14ac:dyDescent="0.25">
      <c r="A142" s="262"/>
      <c r="B142" s="262"/>
      <c r="C142" s="263" t="s">
        <v>154</v>
      </c>
      <c r="D142" s="262"/>
      <c r="E142" s="603"/>
      <c r="F142" s="262"/>
      <c r="G142" s="262">
        <v>2</v>
      </c>
      <c r="H142" s="485" t="s">
        <v>740</v>
      </c>
      <c r="I142" s="337" t="s">
        <v>596</v>
      </c>
      <c r="J142" s="262"/>
      <c r="K142" s="262"/>
      <c r="L142" s="262"/>
      <c r="M142" s="262"/>
      <c r="N142" s="263" t="s">
        <v>69</v>
      </c>
      <c r="O142" s="263" t="str">
        <f>IF(H142="","",VLOOKUP(H142,'[1]Procedimientos Publicar'!$C$6:$E$85,3,FALSE))</f>
        <v>SUB GERENCIA COMERCIAL</v>
      </c>
      <c r="P142" s="263" t="s">
        <v>587</v>
      </c>
      <c r="Q142" s="262"/>
      <c r="R142" s="262"/>
      <c r="S142" s="262"/>
      <c r="T142" s="264">
        <v>1</v>
      </c>
      <c r="U142" s="262"/>
      <c r="V142" s="262"/>
      <c r="W142" s="262"/>
      <c r="X142" s="265">
        <v>43830</v>
      </c>
      <c r="Y142" s="262"/>
      <c r="Z142" s="262"/>
      <c r="AA142" s="328" t="str">
        <f t="shared" si="47"/>
        <v/>
      </c>
      <c r="AB142" s="329" t="str">
        <f t="shared" si="51"/>
        <v/>
      </c>
      <c r="AC142" s="8" t="str">
        <f t="shared" si="52"/>
        <v/>
      </c>
      <c r="AF142" s="13" t="str">
        <f t="shared" si="48"/>
        <v>PENDIENTE</v>
      </c>
      <c r="BG142" s="13" t="str">
        <f t="shared" si="49"/>
        <v>INCUMPLIDA</v>
      </c>
      <c r="BI142" s="547" t="str">
        <f t="shared" si="50"/>
        <v>ABIERTO</v>
      </c>
    </row>
    <row r="143" spans="1:61" ht="35.1" customHeight="1" x14ac:dyDescent="0.25">
      <c r="A143" s="262"/>
      <c r="B143" s="262"/>
      <c r="C143" s="263" t="s">
        <v>154</v>
      </c>
      <c r="D143" s="262"/>
      <c r="E143" s="603"/>
      <c r="F143" s="262"/>
      <c r="G143" s="262">
        <v>3</v>
      </c>
      <c r="H143" s="485" t="s">
        <v>740</v>
      </c>
      <c r="I143" s="338" t="s">
        <v>597</v>
      </c>
      <c r="J143" s="262"/>
      <c r="K143" s="262"/>
      <c r="L143" s="262"/>
      <c r="M143" s="262"/>
      <c r="N143" s="263" t="s">
        <v>69</v>
      </c>
      <c r="O143" s="263" t="str">
        <f>IF(H143="","",VLOOKUP(H143,'[1]Procedimientos Publicar'!$C$6:$E$85,3,FALSE))</f>
        <v>SUB GERENCIA COMERCIAL</v>
      </c>
      <c r="P143" s="263" t="s">
        <v>587</v>
      </c>
      <c r="Q143" s="262"/>
      <c r="R143" s="262"/>
      <c r="S143" s="262"/>
      <c r="T143" s="264">
        <v>1</v>
      </c>
      <c r="U143" s="262"/>
      <c r="V143" s="262"/>
      <c r="W143" s="262"/>
      <c r="X143" s="265">
        <v>43830</v>
      </c>
      <c r="Y143" s="262"/>
      <c r="Z143" s="262"/>
      <c r="AA143" s="328" t="str">
        <f t="shared" si="47"/>
        <v/>
      </c>
      <c r="AB143" s="329" t="str">
        <f t="shared" si="51"/>
        <v/>
      </c>
      <c r="AC143" s="8" t="str">
        <f t="shared" si="52"/>
        <v/>
      </c>
      <c r="AF143" s="13" t="str">
        <f t="shared" si="48"/>
        <v>PENDIENTE</v>
      </c>
      <c r="BG143" s="13" t="str">
        <f t="shared" si="49"/>
        <v>INCUMPLIDA</v>
      </c>
      <c r="BI143" s="547" t="str">
        <f t="shared" si="50"/>
        <v>ABIERTO</v>
      </c>
    </row>
    <row r="144" spans="1:61" ht="35.1" customHeight="1" x14ac:dyDescent="0.25">
      <c r="A144" s="262"/>
      <c r="B144" s="262"/>
      <c r="C144" s="263" t="s">
        <v>154</v>
      </c>
      <c r="D144" s="262"/>
      <c r="E144" s="603"/>
      <c r="F144" s="262"/>
      <c r="G144" s="262">
        <v>4</v>
      </c>
      <c r="H144" s="485" t="s">
        <v>740</v>
      </c>
      <c r="I144" s="337" t="s">
        <v>598</v>
      </c>
      <c r="J144" s="262"/>
      <c r="K144" s="262"/>
      <c r="L144" s="262"/>
      <c r="M144" s="262"/>
      <c r="N144" s="263" t="s">
        <v>69</v>
      </c>
      <c r="O144" s="263" t="str">
        <f>IF(H144="","",VLOOKUP(H144,'[1]Procedimientos Publicar'!$C$6:$E$85,3,FALSE))</f>
        <v>SUB GERENCIA COMERCIAL</v>
      </c>
      <c r="P144" s="263" t="s">
        <v>587</v>
      </c>
      <c r="Q144" s="262"/>
      <c r="R144" s="262"/>
      <c r="S144" s="262"/>
      <c r="T144" s="264">
        <v>1</v>
      </c>
      <c r="U144" s="262"/>
      <c r="V144" s="262"/>
      <c r="W144" s="262"/>
      <c r="X144" s="265">
        <v>43830</v>
      </c>
      <c r="Y144" s="262"/>
      <c r="Z144" s="262"/>
      <c r="AA144" s="328" t="str">
        <f t="shared" si="47"/>
        <v/>
      </c>
      <c r="AB144" s="329" t="str">
        <f t="shared" si="51"/>
        <v/>
      </c>
      <c r="AC144" s="8" t="str">
        <f t="shared" si="52"/>
        <v/>
      </c>
      <c r="AF144" s="13" t="str">
        <f t="shared" si="48"/>
        <v>PENDIENTE</v>
      </c>
      <c r="BG144" s="13" t="str">
        <f t="shared" si="49"/>
        <v>INCUMPLIDA</v>
      </c>
      <c r="BI144" s="547" t="str">
        <f t="shared" si="50"/>
        <v>ABIERTO</v>
      </c>
    </row>
    <row r="145" spans="1:61" ht="35.1" customHeight="1" x14ac:dyDescent="0.25">
      <c r="A145" s="262"/>
      <c r="B145" s="262"/>
      <c r="C145" s="263" t="s">
        <v>154</v>
      </c>
      <c r="D145" s="262"/>
      <c r="E145" s="603"/>
      <c r="F145" s="262"/>
      <c r="G145" s="262">
        <v>5</v>
      </c>
      <c r="H145" s="485" t="s">
        <v>740</v>
      </c>
      <c r="I145" s="338" t="s">
        <v>599</v>
      </c>
      <c r="J145" s="262"/>
      <c r="K145" s="262"/>
      <c r="L145" s="262"/>
      <c r="M145" s="262"/>
      <c r="N145" s="263" t="s">
        <v>69</v>
      </c>
      <c r="O145" s="263" t="str">
        <f>IF(H145="","",VLOOKUP(H145,'[1]Procedimientos Publicar'!$C$6:$E$85,3,FALSE))</f>
        <v>SUB GERENCIA COMERCIAL</v>
      </c>
      <c r="P145" s="263" t="s">
        <v>587</v>
      </c>
      <c r="Q145" s="262"/>
      <c r="R145" s="262"/>
      <c r="S145" s="262"/>
      <c r="T145" s="264">
        <v>1</v>
      </c>
      <c r="U145" s="262"/>
      <c r="V145" s="262"/>
      <c r="W145" s="262"/>
      <c r="X145" s="265">
        <v>43830</v>
      </c>
      <c r="Y145" s="262"/>
      <c r="Z145" s="262"/>
      <c r="AA145" s="328" t="str">
        <f t="shared" si="47"/>
        <v/>
      </c>
      <c r="AB145" s="329" t="str">
        <f t="shared" si="51"/>
        <v/>
      </c>
      <c r="AC145" s="8" t="str">
        <f t="shared" si="52"/>
        <v/>
      </c>
      <c r="AF145" s="13" t="str">
        <f t="shared" si="48"/>
        <v>PENDIENTE</v>
      </c>
      <c r="BG145" s="13" t="str">
        <f t="shared" si="49"/>
        <v>INCUMPLIDA</v>
      </c>
      <c r="BI145" s="547" t="str">
        <f t="shared" si="50"/>
        <v>ABIERTO</v>
      </c>
    </row>
    <row r="146" spans="1:61" ht="35.1" customHeight="1" x14ac:dyDescent="0.25">
      <c r="A146" s="262"/>
      <c r="B146" s="262"/>
      <c r="C146" s="263" t="s">
        <v>154</v>
      </c>
      <c r="D146" s="262"/>
      <c r="E146" s="603"/>
      <c r="F146" s="262"/>
      <c r="G146" s="262">
        <v>6</v>
      </c>
      <c r="H146" s="485" t="s">
        <v>740</v>
      </c>
      <c r="I146" s="337" t="s">
        <v>600</v>
      </c>
      <c r="J146" s="262"/>
      <c r="K146" s="262"/>
      <c r="L146" s="262"/>
      <c r="M146" s="262"/>
      <c r="N146" s="263" t="s">
        <v>69</v>
      </c>
      <c r="O146" s="263" t="str">
        <f>IF(H146="","",VLOOKUP(H146,'[1]Procedimientos Publicar'!$C$6:$E$85,3,FALSE))</f>
        <v>SUB GERENCIA COMERCIAL</v>
      </c>
      <c r="P146" s="263" t="s">
        <v>587</v>
      </c>
      <c r="Q146" s="262"/>
      <c r="R146" s="262"/>
      <c r="S146" s="262"/>
      <c r="T146" s="264">
        <v>1</v>
      </c>
      <c r="U146" s="262"/>
      <c r="V146" s="262"/>
      <c r="W146" s="262"/>
      <c r="X146" s="265">
        <v>43830</v>
      </c>
      <c r="Y146" s="262"/>
      <c r="Z146" s="262"/>
      <c r="AA146" s="328" t="str">
        <f t="shared" si="47"/>
        <v/>
      </c>
      <c r="AB146" s="329" t="str">
        <f t="shared" si="51"/>
        <v/>
      </c>
      <c r="AC146" s="8" t="str">
        <f t="shared" si="52"/>
        <v/>
      </c>
      <c r="AF146" s="13" t="str">
        <f t="shared" si="48"/>
        <v>PENDIENTE</v>
      </c>
      <c r="BG146" s="13" t="str">
        <f t="shared" si="49"/>
        <v>INCUMPLIDA</v>
      </c>
      <c r="BI146" s="547" t="str">
        <f t="shared" si="50"/>
        <v>ABIERTO</v>
      </c>
    </row>
    <row r="147" spans="1:61" ht="35.1" customHeight="1" x14ac:dyDescent="0.25">
      <c r="A147" s="262"/>
      <c r="B147" s="262"/>
      <c r="C147" s="263" t="s">
        <v>154</v>
      </c>
      <c r="D147" s="262"/>
      <c r="E147" s="603"/>
      <c r="F147" s="262"/>
      <c r="G147" s="262">
        <v>7</v>
      </c>
      <c r="H147" s="485" t="s">
        <v>740</v>
      </c>
      <c r="I147" s="338" t="s">
        <v>601</v>
      </c>
      <c r="J147" s="262"/>
      <c r="K147" s="262"/>
      <c r="L147" s="262"/>
      <c r="M147" s="262"/>
      <c r="N147" s="263" t="s">
        <v>69</v>
      </c>
      <c r="O147" s="263" t="str">
        <f>IF(H147="","",VLOOKUP(H147,'[1]Procedimientos Publicar'!$C$6:$E$85,3,FALSE))</f>
        <v>SUB GERENCIA COMERCIAL</v>
      </c>
      <c r="P147" s="263" t="s">
        <v>587</v>
      </c>
      <c r="Q147" s="262"/>
      <c r="R147" s="262"/>
      <c r="S147" s="262"/>
      <c r="T147" s="264">
        <v>1</v>
      </c>
      <c r="U147" s="262"/>
      <c r="V147" s="262"/>
      <c r="W147" s="262"/>
      <c r="X147" s="265">
        <v>43830</v>
      </c>
      <c r="Y147" s="262"/>
      <c r="Z147" s="262"/>
      <c r="AA147" s="328" t="str">
        <f t="shared" si="47"/>
        <v/>
      </c>
      <c r="AB147" s="329" t="str">
        <f t="shared" si="51"/>
        <v/>
      </c>
      <c r="AC147" s="8" t="str">
        <f t="shared" si="52"/>
        <v/>
      </c>
      <c r="AF147" s="13" t="str">
        <f t="shared" si="48"/>
        <v>PENDIENTE</v>
      </c>
      <c r="BG147" s="13" t="str">
        <f t="shared" si="49"/>
        <v>INCUMPLIDA</v>
      </c>
      <c r="BI147" s="547" t="str">
        <f t="shared" si="50"/>
        <v>ABIERTO</v>
      </c>
    </row>
    <row r="148" spans="1:61" ht="35.1" customHeight="1" x14ac:dyDescent="0.25">
      <c r="A148" s="262"/>
      <c r="B148" s="262"/>
      <c r="C148" s="263" t="s">
        <v>154</v>
      </c>
      <c r="D148" s="262"/>
      <c r="E148" s="603"/>
      <c r="F148" s="262"/>
      <c r="G148" s="262">
        <v>8</v>
      </c>
      <c r="H148" s="485" t="s">
        <v>740</v>
      </c>
      <c r="I148" s="337" t="s">
        <v>602</v>
      </c>
      <c r="J148" s="262"/>
      <c r="K148" s="262"/>
      <c r="L148" s="262"/>
      <c r="M148" s="262"/>
      <c r="N148" s="263" t="s">
        <v>69</v>
      </c>
      <c r="O148" s="263" t="str">
        <f>IF(H148="","",VLOOKUP(H148,'[1]Procedimientos Publicar'!$C$6:$E$85,3,FALSE))</f>
        <v>SUB GERENCIA COMERCIAL</v>
      </c>
      <c r="P148" s="263" t="s">
        <v>587</v>
      </c>
      <c r="Q148" s="262"/>
      <c r="R148" s="262"/>
      <c r="S148" s="262"/>
      <c r="T148" s="264">
        <v>1</v>
      </c>
      <c r="U148" s="262"/>
      <c r="V148" s="262"/>
      <c r="W148" s="262"/>
      <c r="X148" s="265">
        <v>43830</v>
      </c>
      <c r="Y148" s="262"/>
      <c r="Z148" s="262"/>
      <c r="AA148" s="328" t="str">
        <f t="shared" si="47"/>
        <v/>
      </c>
      <c r="AB148" s="329" t="str">
        <f t="shared" si="51"/>
        <v/>
      </c>
      <c r="AC148" s="8" t="str">
        <f t="shared" si="52"/>
        <v/>
      </c>
      <c r="AF148" s="13" t="str">
        <f t="shared" si="48"/>
        <v>PENDIENTE</v>
      </c>
      <c r="BG148" s="13" t="str">
        <f t="shared" si="49"/>
        <v>INCUMPLIDA</v>
      </c>
      <c r="BI148" s="547" t="str">
        <f t="shared" si="50"/>
        <v>ABIERTO</v>
      </c>
    </row>
    <row r="149" spans="1:61" ht="35.1" customHeight="1" x14ac:dyDescent="0.25">
      <c r="A149" s="262"/>
      <c r="B149" s="262"/>
      <c r="C149" s="263" t="s">
        <v>154</v>
      </c>
      <c r="D149" s="262"/>
      <c r="E149" s="603"/>
      <c r="F149" s="262"/>
      <c r="G149" s="262">
        <v>9</v>
      </c>
      <c r="H149" s="485" t="s">
        <v>740</v>
      </c>
      <c r="I149" s="337" t="s">
        <v>603</v>
      </c>
      <c r="J149" s="262"/>
      <c r="K149" s="262"/>
      <c r="L149" s="262"/>
      <c r="M149" s="262"/>
      <c r="N149" s="263" t="s">
        <v>69</v>
      </c>
      <c r="O149" s="263" t="str">
        <f>IF(H149="","",VLOOKUP(H149,'[1]Procedimientos Publicar'!$C$6:$E$85,3,FALSE))</f>
        <v>SUB GERENCIA COMERCIAL</v>
      </c>
      <c r="P149" s="263" t="s">
        <v>587</v>
      </c>
      <c r="Q149" s="262"/>
      <c r="R149" s="262"/>
      <c r="S149" s="262"/>
      <c r="T149" s="264">
        <v>1</v>
      </c>
      <c r="U149" s="262"/>
      <c r="V149" s="262"/>
      <c r="W149" s="262"/>
      <c r="X149" s="265">
        <v>43830</v>
      </c>
      <c r="Y149" s="262"/>
      <c r="Z149" s="262"/>
      <c r="AA149" s="328" t="str">
        <f t="shared" si="47"/>
        <v/>
      </c>
      <c r="AB149" s="329" t="str">
        <f t="shared" si="51"/>
        <v/>
      </c>
      <c r="AC149" s="8" t="str">
        <f t="shared" si="52"/>
        <v/>
      </c>
      <c r="AF149" s="13" t="str">
        <f t="shared" si="48"/>
        <v>PENDIENTE</v>
      </c>
      <c r="BG149" s="13" t="str">
        <f t="shared" si="49"/>
        <v>INCUMPLIDA</v>
      </c>
      <c r="BI149" s="547" t="str">
        <f t="shared" si="50"/>
        <v>ABIERTO</v>
      </c>
    </row>
    <row r="150" spans="1:61" ht="35.1" customHeight="1" x14ac:dyDescent="0.25">
      <c r="A150" s="435"/>
      <c r="B150" s="435"/>
      <c r="C150" s="438" t="s">
        <v>154</v>
      </c>
      <c r="D150" s="435"/>
      <c r="E150" s="610" t="s">
        <v>605</v>
      </c>
      <c r="F150" s="435"/>
      <c r="G150" s="435">
        <v>1</v>
      </c>
      <c r="H150" s="486" t="s">
        <v>742</v>
      </c>
      <c r="I150" s="339" t="s">
        <v>606</v>
      </c>
      <c r="J150" s="339" t="s">
        <v>614</v>
      </c>
      <c r="K150" s="223" t="s">
        <v>621</v>
      </c>
      <c r="L150" s="223" t="s">
        <v>629</v>
      </c>
      <c r="M150" s="340">
        <v>1</v>
      </c>
      <c r="N150" s="438" t="s">
        <v>69</v>
      </c>
      <c r="O150" s="438" t="str">
        <f>IF(H150="","",VLOOKUP(H150,'[1]Procedimientos Publicar'!$C$6:$E$85,3,FALSE))</f>
        <v>SUB GERENCIA COMERCIAL</v>
      </c>
      <c r="P150" s="342" t="s">
        <v>635</v>
      </c>
      <c r="Q150" s="435"/>
      <c r="R150" s="435"/>
      <c r="S150" s="435"/>
      <c r="T150" s="40">
        <v>1</v>
      </c>
      <c r="U150" s="435"/>
      <c r="V150" s="340" t="s">
        <v>762</v>
      </c>
      <c r="W150" s="345">
        <v>43860</v>
      </c>
      <c r="X150" s="39">
        <v>43830</v>
      </c>
      <c r="Y150" s="353" t="s">
        <v>636</v>
      </c>
      <c r="Z150" s="435"/>
      <c r="AA150" s="41" t="str">
        <f t="shared" si="47"/>
        <v/>
      </c>
      <c r="AB150" s="60" t="str">
        <f t="shared" ref="AB150:AB157" si="53">(IF(OR($T150="",AA150=""),"",IF(OR($T150=0,AA150=0),0,IF((AA150*100%)/$T150&gt;100%,100%,(AA150*100%)/$T150))))</f>
        <v/>
      </c>
      <c r="AC150" s="8" t="str">
        <f t="shared" ref="AC150:AC157" si="54">IF(Z150="","",IF(AB150&lt;100%, IF(AB150&lt;25%, "ALERTA","EN TERMINO"), IF(AB150=100%, "OK", "EN TERMINO")))</f>
        <v/>
      </c>
      <c r="AF150" s="13" t="str">
        <f t="shared" si="48"/>
        <v>PENDIENTE</v>
      </c>
      <c r="BG150" s="13" t="str">
        <f t="shared" si="49"/>
        <v>INCUMPLIDA</v>
      </c>
      <c r="BI150" s="547" t="str">
        <f t="shared" si="50"/>
        <v>ABIERTO</v>
      </c>
    </row>
    <row r="151" spans="1:61" ht="35.1" customHeight="1" x14ac:dyDescent="0.25">
      <c r="A151" s="435"/>
      <c r="B151" s="435"/>
      <c r="C151" s="438" t="s">
        <v>154</v>
      </c>
      <c r="D151" s="435"/>
      <c r="E151" s="610"/>
      <c r="F151" s="435"/>
      <c r="G151" s="604">
        <v>2</v>
      </c>
      <c r="H151" s="486" t="s">
        <v>742</v>
      </c>
      <c r="I151" s="339" t="s">
        <v>607</v>
      </c>
      <c r="J151" s="431" t="s">
        <v>620</v>
      </c>
      <c r="K151" s="223" t="s">
        <v>622</v>
      </c>
      <c r="L151" s="340" t="s">
        <v>630</v>
      </c>
      <c r="M151" s="340">
        <v>1</v>
      </c>
      <c r="N151" s="438" t="s">
        <v>69</v>
      </c>
      <c r="O151" s="438" t="str">
        <f>IF(H151="","",VLOOKUP(H151,'[1]Procedimientos Publicar'!$C$6:$E$85,3,FALSE))</f>
        <v>SUB GERENCIA COMERCIAL</v>
      </c>
      <c r="P151" s="342" t="s">
        <v>635</v>
      </c>
      <c r="Q151" s="435"/>
      <c r="R151" s="435"/>
      <c r="S151" s="435"/>
      <c r="T151" s="40">
        <v>1</v>
      </c>
      <c r="U151" s="435"/>
      <c r="V151" s="340" t="s">
        <v>763</v>
      </c>
      <c r="W151" s="345">
        <v>43860</v>
      </c>
      <c r="X151" s="39">
        <v>43830</v>
      </c>
      <c r="Y151" s="353" t="s">
        <v>636</v>
      </c>
      <c r="Z151" s="435"/>
      <c r="AA151" s="41" t="str">
        <f t="shared" si="47"/>
        <v/>
      </c>
      <c r="AB151" s="60" t="str">
        <f t="shared" si="53"/>
        <v/>
      </c>
      <c r="AC151" s="8" t="str">
        <f t="shared" si="54"/>
        <v/>
      </c>
      <c r="AF151" s="13" t="str">
        <f t="shared" si="48"/>
        <v>PENDIENTE</v>
      </c>
      <c r="BG151" s="13" t="str">
        <f t="shared" si="49"/>
        <v>INCUMPLIDA</v>
      </c>
      <c r="BI151" s="547" t="str">
        <f t="shared" si="50"/>
        <v>ABIERTO</v>
      </c>
    </row>
    <row r="152" spans="1:61" ht="35.1" customHeight="1" x14ac:dyDescent="0.25">
      <c r="A152" s="435"/>
      <c r="B152" s="435"/>
      <c r="C152" s="438" t="s">
        <v>154</v>
      </c>
      <c r="D152" s="435"/>
      <c r="E152" s="610"/>
      <c r="F152" s="435"/>
      <c r="G152" s="604"/>
      <c r="H152" s="486" t="s">
        <v>742</v>
      </c>
      <c r="I152" s="223" t="s">
        <v>608</v>
      </c>
      <c r="J152" s="431" t="s">
        <v>615</v>
      </c>
      <c r="K152" s="223" t="s">
        <v>623</v>
      </c>
      <c r="L152" s="223" t="s">
        <v>630</v>
      </c>
      <c r="M152" s="340">
        <v>1</v>
      </c>
      <c r="N152" s="438" t="s">
        <v>69</v>
      </c>
      <c r="O152" s="438" t="str">
        <f>IF(H152="","",VLOOKUP(H152,'[1]Procedimientos Publicar'!$C$6:$E$85,3,FALSE))</f>
        <v>SUB GERENCIA COMERCIAL</v>
      </c>
      <c r="P152" s="342" t="s">
        <v>635</v>
      </c>
      <c r="Q152" s="435"/>
      <c r="R152" s="435"/>
      <c r="S152" s="435"/>
      <c r="T152" s="40">
        <v>1</v>
      </c>
      <c r="U152" s="435"/>
      <c r="V152" s="340" t="s">
        <v>764</v>
      </c>
      <c r="W152" s="345">
        <v>43860</v>
      </c>
      <c r="X152" s="39">
        <v>43830</v>
      </c>
      <c r="Y152" s="353" t="s">
        <v>636</v>
      </c>
      <c r="Z152" s="435"/>
      <c r="AA152" s="41" t="str">
        <f t="shared" si="47"/>
        <v/>
      </c>
      <c r="AB152" s="60" t="str">
        <f t="shared" si="53"/>
        <v/>
      </c>
      <c r="AC152" s="8" t="str">
        <f t="shared" si="54"/>
        <v/>
      </c>
      <c r="AF152" s="13" t="str">
        <f t="shared" si="48"/>
        <v>PENDIENTE</v>
      </c>
      <c r="BG152" s="13" t="str">
        <f t="shared" si="49"/>
        <v>INCUMPLIDA</v>
      </c>
      <c r="BI152" s="547" t="str">
        <f t="shared" si="50"/>
        <v>ABIERTO</v>
      </c>
    </row>
    <row r="153" spans="1:61" ht="35.1" customHeight="1" x14ac:dyDescent="0.25">
      <c r="A153" s="435"/>
      <c r="B153" s="435"/>
      <c r="C153" s="438" t="s">
        <v>154</v>
      </c>
      <c r="D153" s="435"/>
      <c r="E153" s="610"/>
      <c r="F153" s="435"/>
      <c r="G153" s="604"/>
      <c r="H153" s="486" t="s">
        <v>742</v>
      </c>
      <c r="I153" s="223" t="s">
        <v>609</v>
      </c>
      <c r="J153" s="431" t="s">
        <v>615</v>
      </c>
      <c r="K153" s="223" t="s">
        <v>624</v>
      </c>
      <c r="L153" s="223" t="s">
        <v>630</v>
      </c>
      <c r="M153" s="340">
        <v>1</v>
      </c>
      <c r="N153" s="438" t="s">
        <v>69</v>
      </c>
      <c r="O153" s="438" t="str">
        <f>IF(H153="","",VLOOKUP(H153,'[1]Procedimientos Publicar'!$C$6:$E$85,3,FALSE))</f>
        <v>SUB GERENCIA COMERCIAL</v>
      </c>
      <c r="P153" s="342" t="s">
        <v>635</v>
      </c>
      <c r="Q153" s="435"/>
      <c r="R153" s="435"/>
      <c r="S153" s="435"/>
      <c r="T153" s="40">
        <v>1</v>
      </c>
      <c r="U153" s="435"/>
      <c r="V153" s="340" t="s">
        <v>765</v>
      </c>
      <c r="W153" s="345">
        <v>43860</v>
      </c>
      <c r="X153" s="39">
        <v>43830</v>
      </c>
      <c r="Y153" s="353" t="s">
        <v>636</v>
      </c>
      <c r="Z153" s="435"/>
      <c r="AA153" s="41" t="str">
        <f t="shared" si="47"/>
        <v/>
      </c>
      <c r="AB153" s="60" t="str">
        <f t="shared" si="53"/>
        <v/>
      </c>
      <c r="AC153" s="8" t="str">
        <f t="shared" si="54"/>
        <v/>
      </c>
      <c r="AF153" s="13" t="str">
        <f t="shared" si="48"/>
        <v>PENDIENTE</v>
      </c>
      <c r="BG153" s="13" t="str">
        <f t="shared" si="49"/>
        <v>INCUMPLIDA</v>
      </c>
      <c r="BI153" s="547" t="str">
        <f t="shared" si="50"/>
        <v>ABIERTO</v>
      </c>
    </row>
    <row r="154" spans="1:61" ht="35.1" customHeight="1" x14ac:dyDescent="0.25">
      <c r="A154" s="435"/>
      <c r="B154" s="435"/>
      <c r="C154" s="438" t="s">
        <v>154</v>
      </c>
      <c r="D154" s="435"/>
      <c r="E154" s="610"/>
      <c r="F154" s="435"/>
      <c r="G154" s="435">
        <v>3</v>
      </c>
      <c r="H154" s="486" t="s">
        <v>742</v>
      </c>
      <c r="I154" s="339" t="s">
        <v>610</v>
      </c>
      <c r="J154" s="223" t="s">
        <v>616</v>
      </c>
      <c r="K154" s="223" t="s">
        <v>625</v>
      </c>
      <c r="L154" s="223" t="s">
        <v>631</v>
      </c>
      <c r="M154" s="340">
        <v>1</v>
      </c>
      <c r="N154" s="438" t="s">
        <v>69</v>
      </c>
      <c r="O154" s="438" t="str">
        <f>IF(H154="","",VLOOKUP(H154,'[1]Procedimientos Publicar'!$C$6:$E$85,3,FALSE))</f>
        <v>SUB GERENCIA COMERCIAL</v>
      </c>
      <c r="P154" s="342" t="s">
        <v>635</v>
      </c>
      <c r="Q154" s="435"/>
      <c r="R154" s="435"/>
      <c r="S154" s="435"/>
      <c r="T154" s="40">
        <v>1</v>
      </c>
      <c r="U154" s="435"/>
      <c r="V154" s="340" t="s">
        <v>766</v>
      </c>
      <c r="W154" s="345">
        <v>43860</v>
      </c>
      <c r="X154" s="39">
        <v>43830</v>
      </c>
      <c r="Y154" s="353" t="s">
        <v>636</v>
      </c>
      <c r="Z154" s="435"/>
      <c r="AA154" s="41" t="str">
        <f t="shared" si="47"/>
        <v/>
      </c>
      <c r="AB154" s="60" t="str">
        <f t="shared" si="53"/>
        <v/>
      </c>
      <c r="AC154" s="8" t="str">
        <f t="shared" si="54"/>
        <v/>
      </c>
      <c r="AF154" s="13" t="str">
        <f t="shared" si="48"/>
        <v>PENDIENTE</v>
      </c>
      <c r="BG154" s="13" t="str">
        <f t="shared" si="49"/>
        <v>INCUMPLIDA</v>
      </c>
      <c r="BI154" s="547" t="str">
        <f t="shared" si="50"/>
        <v>ABIERTO</v>
      </c>
    </row>
    <row r="155" spans="1:61" ht="35.1" customHeight="1" x14ac:dyDescent="0.25">
      <c r="A155" s="435"/>
      <c r="B155" s="435"/>
      <c r="C155" s="438" t="s">
        <v>154</v>
      </c>
      <c r="D155" s="435"/>
      <c r="E155" s="610"/>
      <c r="F155" s="435"/>
      <c r="G155" s="435">
        <v>4</v>
      </c>
      <c r="H155" s="486" t="s">
        <v>742</v>
      </c>
      <c r="I155" s="223" t="s">
        <v>611</v>
      </c>
      <c r="J155" s="223" t="s">
        <v>617</v>
      </c>
      <c r="K155" s="223" t="s">
        <v>626</v>
      </c>
      <c r="L155" s="223" t="s">
        <v>632</v>
      </c>
      <c r="M155" s="340">
        <v>3</v>
      </c>
      <c r="N155" s="438" t="s">
        <v>69</v>
      </c>
      <c r="O155" s="438" t="str">
        <f>IF(H155="","",VLOOKUP(H155,'[1]Procedimientos Publicar'!$C$6:$E$85,3,FALSE))</f>
        <v>SUB GERENCIA COMERCIAL</v>
      </c>
      <c r="P155" s="342" t="s">
        <v>635</v>
      </c>
      <c r="Q155" s="435"/>
      <c r="R155" s="435"/>
      <c r="S155" s="435"/>
      <c r="T155" s="40">
        <v>1</v>
      </c>
      <c r="U155" s="435"/>
      <c r="V155" s="340" t="s">
        <v>767</v>
      </c>
      <c r="W155" s="345">
        <v>43860</v>
      </c>
      <c r="X155" s="39">
        <v>43830</v>
      </c>
      <c r="Y155" s="353" t="s">
        <v>636</v>
      </c>
      <c r="Z155" s="435"/>
      <c r="AA155" s="41" t="str">
        <f t="shared" si="47"/>
        <v/>
      </c>
      <c r="AB155" s="60" t="str">
        <f t="shared" si="53"/>
        <v/>
      </c>
      <c r="AC155" s="8" t="str">
        <f t="shared" si="54"/>
        <v/>
      </c>
      <c r="AF155" s="13" t="str">
        <f t="shared" si="48"/>
        <v>PENDIENTE</v>
      </c>
      <c r="BG155" s="13" t="str">
        <f t="shared" si="49"/>
        <v>INCUMPLIDA</v>
      </c>
      <c r="BI155" s="547" t="str">
        <f t="shared" si="50"/>
        <v>ABIERTO</v>
      </c>
    </row>
    <row r="156" spans="1:61" ht="35.1" customHeight="1" x14ac:dyDescent="0.25">
      <c r="A156" s="435"/>
      <c r="B156" s="435"/>
      <c r="C156" s="438" t="s">
        <v>154</v>
      </c>
      <c r="D156" s="435"/>
      <c r="E156" s="610"/>
      <c r="F156" s="435"/>
      <c r="G156" s="435">
        <v>5</v>
      </c>
      <c r="H156" s="486" t="s">
        <v>742</v>
      </c>
      <c r="I156" s="341" t="s">
        <v>612</v>
      </c>
      <c r="J156" s="341" t="s">
        <v>618</v>
      </c>
      <c r="K156" s="341" t="s">
        <v>627</v>
      </c>
      <c r="L156" s="341" t="s">
        <v>633</v>
      </c>
      <c r="M156" s="342">
        <v>1</v>
      </c>
      <c r="N156" s="438" t="s">
        <v>69</v>
      </c>
      <c r="O156" s="438" t="str">
        <f>IF(H156="","",VLOOKUP(H156,'[1]Procedimientos Publicar'!$C$6:$E$85,3,FALSE))</f>
        <v>SUB GERENCIA COMERCIAL</v>
      </c>
      <c r="P156" s="342" t="s">
        <v>635</v>
      </c>
      <c r="Q156" s="435"/>
      <c r="R156" s="435"/>
      <c r="S156" s="435"/>
      <c r="T156" s="40">
        <v>1</v>
      </c>
      <c r="U156" s="435"/>
      <c r="V156" s="340" t="s">
        <v>768</v>
      </c>
      <c r="W156" s="345">
        <v>43860</v>
      </c>
      <c r="X156" s="39">
        <v>43830</v>
      </c>
      <c r="Y156" s="353" t="s">
        <v>636</v>
      </c>
      <c r="Z156" s="435"/>
      <c r="AA156" s="41" t="str">
        <f t="shared" si="47"/>
        <v/>
      </c>
      <c r="AB156" s="60" t="str">
        <f t="shared" si="53"/>
        <v/>
      </c>
      <c r="AC156" s="8" t="str">
        <f t="shared" si="54"/>
        <v/>
      </c>
      <c r="AF156" s="13" t="str">
        <f t="shared" si="48"/>
        <v>PENDIENTE</v>
      </c>
      <c r="BG156" s="13" t="str">
        <f t="shared" si="49"/>
        <v>INCUMPLIDA</v>
      </c>
      <c r="BI156" s="547" t="str">
        <f t="shared" si="50"/>
        <v>ABIERTO</v>
      </c>
    </row>
    <row r="157" spans="1:61" ht="35.1" customHeight="1" x14ac:dyDescent="0.25">
      <c r="A157" s="435"/>
      <c r="B157" s="435"/>
      <c r="C157" s="438" t="s">
        <v>154</v>
      </c>
      <c r="D157" s="435"/>
      <c r="E157" s="610"/>
      <c r="F157" s="435"/>
      <c r="G157" s="435">
        <v>6</v>
      </c>
      <c r="H157" s="486" t="s">
        <v>742</v>
      </c>
      <c r="I157" s="342" t="s">
        <v>613</v>
      </c>
      <c r="J157" s="342" t="s">
        <v>619</v>
      </c>
      <c r="K157" s="342" t="s">
        <v>628</v>
      </c>
      <c r="L157" s="342" t="s">
        <v>634</v>
      </c>
      <c r="M157" s="342">
        <v>1</v>
      </c>
      <c r="N157" s="438" t="s">
        <v>69</v>
      </c>
      <c r="O157" s="438" t="str">
        <f>IF(H157="","",VLOOKUP(H157,'[1]Procedimientos Publicar'!$C$6:$E$85,3,FALSE))</f>
        <v>SUB GERENCIA COMERCIAL</v>
      </c>
      <c r="P157" s="342" t="s">
        <v>635</v>
      </c>
      <c r="Q157" s="435"/>
      <c r="R157" s="435"/>
      <c r="S157" s="435"/>
      <c r="T157" s="40">
        <v>1</v>
      </c>
      <c r="U157" s="435"/>
      <c r="V157" s="340" t="s">
        <v>769</v>
      </c>
      <c r="W157" s="346">
        <v>43734</v>
      </c>
      <c r="X157" s="39">
        <v>43830</v>
      </c>
      <c r="Y157" s="61" t="s">
        <v>637</v>
      </c>
      <c r="Z157" s="435">
        <v>1</v>
      </c>
      <c r="AA157" s="41">
        <f t="shared" si="47"/>
        <v>1</v>
      </c>
      <c r="AB157" s="60">
        <f t="shared" si="53"/>
        <v>1</v>
      </c>
      <c r="AC157" s="8" t="str">
        <f t="shared" si="54"/>
        <v>OK</v>
      </c>
      <c r="AF157" s="13" t="str">
        <f t="shared" si="48"/>
        <v>CUMPLIDA</v>
      </c>
      <c r="BG157" s="13" t="str">
        <f t="shared" si="49"/>
        <v>CUMPLIDA</v>
      </c>
      <c r="BI157" s="547" t="str">
        <f t="shared" si="50"/>
        <v>CERRADO</v>
      </c>
    </row>
    <row r="158" spans="1:61" ht="35.1" customHeight="1" x14ac:dyDescent="0.25">
      <c r="A158" s="148"/>
      <c r="B158" s="148"/>
      <c r="C158" s="432" t="s">
        <v>154</v>
      </c>
      <c r="D158" s="148"/>
      <c r="E158" s="611" t="s">
        <v>662</v>
      </c>
      <c r="F158" s="148"/>
      <c r="G158" s="148">
        <v>1</v>
      </c>
      <c r="H158" s="487" t="s">
        <v>738</v>
      </c>
      <c r="I158" s="343" t="s">
        <v>668</v>
      </c>
      <c r="J158" s="344" t="s">
        <v>770</v>
      </c>
      <c r="K158" s="549" t="s">
        <v>787</v>
      </c>
      <c r="L158" s="344" t="s">
        <v>805</v>
      </c>
      <c r="M158" s="148">
        <v>1</v>
      </c>
      <c r="N158" s="432" t="s">
        <v>69</v>
      </c>
      <c r="O158" s="432" t="str">
        <f>IF(H158="","",VLOOKUP(H158,'[1]Procedimientos Publicar'!$C$6:$E$85,3,FALSE))</f>
        <v>SUB GERENCIA COMERCIAL</v>
      </c>
      <c r="P158" s="432" t="s">
        <v>368</v>
      </c>
      <c r="Q158" s="148"/>
      <c r="R158" s="148"/>
      <c r="S158" s="148"/>
      <c r="T158" s="149">
        <v>1</v>
      </c>
      <c r="U158" s="148"/>
      <c r="V158" s="150">
        <v>43495</v>
      </c>
      <c r="W158" s="150">
        <v>43646</v>
      </c>
      <c r="X158" s="150">
        <v>43830</v>
      </c>
      <c r="Y158" s="354" t="s">
        <v>648</v>
      </c>
      <c r="Z158" s="148">
        <v>1</v>
      </c>
      <c r="AA158" s="347">
        <f t="shared" si="47"/>
        <v>1</v>
      </c>
      <c r="AB158" s="348">
        <f t="shared" ref="AB158:AB177" si="55">(IF(OR($T158="",AA158=""),"",IF(OR($T158=0,AA158=0),0,IF((AA158*100%)/$T158&gt;100%,100%,(AA158*100%)/$T158))))</f>
        <v>1</v>
      </c>
      <c r="AC158" s="8" t="str">
        <f t="shared" ref="AC158:AC177" si="56">IF(Z158="","",IF(AB158&lt;100%, IF(AB158&lt;25%, "ALERTA","EN TERMINO"), IF(AB158=100%, "OK", "EN TERMINO")))</f>
        <v>OK</v>
      </c>
      <c r="AF158" s="13" t="str">
        <f t="shared" si="48"/>
        <v>CUMPLIDA</v>
      </c>
      <c r="BG158" s="13" t="str">
        <f t="shared" si="49"/>
        <v>CUMPLIDA</v>
      </c>
      <c r="BI158" s="547" t="str">
        <f t="shared" si="50"/>
        <v>CERRADO</v>
      </c>
    </row>
    <row r="159" spans="1:61" ht="35.1" customHeight="1" x14ac:dyDescent="0.25">
      <c r="A159" s="148"/>
      <c r="B159" s="148"/>
      <c r="C159" s="432" t="s">
        <v>154</v>
      </c>
      <c r="D159" s="148"/>
      <c r="E159" s="611"/>
      <c r="F159" s="148"/>
      <c r="G159" s="148">
        <v>2</v>
      </c>
      <c r="H159" s="487" t="s">
        <v>738</v>
      </c>
      <c r="I159" s="343" t="s">
        <v>669</v>
      </c>
      <c r="J159" s="344" t="s">
        <v>771</v>
      </c>
      <c r="K159" s="550" t="s">
        <v>788</v>
      </c>
      <c r="L159" s="344" t="s">
        <v>806</v>
      </c>
      <c r="M159" s="148">
        <v>1</v>
      </c>
      <c r="N159" s="432" t="s">
        <v>69</v>
      </c>
      <c r="O159" s="432" t="str">
        <f>IF(H159="","",VLOOKUP(H159,'[1]Procedimientos Publicar'!$C$6:$E$85,3,FALSE))</f>
        <v>SUB GERENCIA COMERCIAL</v>
      </c>
      <c r="P159" s="432" t="s">
        <v>368</v>
      </c>
      <c r="Q159" s="148"/>
      <c r="R159" s="148"/>
      <c r="S159" s="148"/>
      <c r="T159" s="149">
        <v>1</v>
      </c>
      <c r="U159" s="148"/>
      <c r="V159" s="150">
        <v>43495</v>
      </c>
      <c r="W159" s="150">
        <v>43829</v>
      </c>
      <c r="X159" s="150">
        <v>43830</v>
      </c>
      <c r="Y159" s="354" t="s">
        <v>649</v>
      </c>
      <c r="Z159" s="148">
        <v>1</v>
      </c>
      <c r="AA159" s="347">
        <f t="shared" si="47"/>
        <v>1</v>
      </c>
      <c r="AB159" s="348">
        <f t="shared" si="55"/>
        <v>1</v>
      </c>
      <c r="AC159" s="8" t="str">
        <f t="shared" si="56"/>
        <v>OK</v>
      </c>
      <c r="AF159" s="13" t="str">
        <f t="shared" si="48"/>
        <v>CUMPLIDA</v>
      </c>
      <c r="BG159" s="13" t="str">
        <f t="shared" si="49"/>
        <v>CUMPLIDA</v>
      </c>
      <c r="BI159" s="547" t="str">
        <f t="shared" si="50"/>
        <v>CERRADO</v>
      </c>
    </row>
    <row r="160" spans="1:61" ht="35.1" customHeight="1" x14ac:dyDescent="0.25">
      <c r="A160" s="148"/>
      <c r="B160" s="148"/>
      <c r="C160" s="432" t="s">
        <v>154</v>
      </c>
      <c r="D160" s="148"/>
      <c r="E160" s="611"/>
      <c r="F160" s="148"/>
      <c r="G160" s="148">
        <v>3</v>
      </c>
      <c r="H160" s="487" t="s">
        <v>738</v>
      </c>
      <c r="I160" s="343" t="s">
        <v>670</v>
      </c>
      <c r="J160" s="344" t="s">
        <v>772</v>
      </c>
      <c r="K160" s="344" t="s">
        <v>789</v>
      </c>
      <c r="L160" s="344" t="s">
        <v>807</v>
      </c>
      <c r="M160" s="148">
        <v>1</v>
      </c>
      <c r="N160" s="432" t="s">
        <v>69</v>
      </c>
      <c r="O160" s="432" t="str">
        <f>IF(H160="","",VLOOKUP(H160,'[1]Procedimientos Publicar'!$C$6:$E$85,3,FALSE))</f>
        <v>SUB GERENCIA COMERCIAL</v>
      </c>
      <c r="P160" s="432" t="s">
        <v>368</v>
      </c>
      <c r="Q160" s="148"/>
      <c r="R160" s="148"/>
      <c r="S160" s="148"/>
      <c r="T160" s="149">
        <v>1</v>
      </c>
      <c r="U160" s="148"/>
      <c r="V160" s="344" t="s">
        <v>821</v>
      </c>
      <c r="W160" s="150">
        <v>43829</v>
      </c>
      <c r="X160" s="150">
        <v>43830</v>
      </c>
      <c r="Y160" s="355" t="s">
        <v>704</v>
      </c>
      <c r="Z160" s="148">
        <v>0.5</v>
      </c>
      <c r="AA160" s="347">
        <f t="shared" si="47"/>
        <v>0.5</v>
      </c>
      <c r="AB160" s="348">
        <f t="shared" si="55"/>
        <v>0.5</v>
      </c>
      <c r="AC160" s="8" t="str">
        <f t="shared" si="56"/>
        <v>EN TERMINO</v>
      </c>
      <c r="AF160" s="13" t="str">
        <f t="shared" si="48"/>
        <v>PENDIENTE</v>
      </c>
      <c r="BG160" s="13" t="str">
        <f t="shared" si="49"/>
        <v>INCUMPLIDA</v>
      </c>
      <c r="BI160" s="547" t="str">
        <f t="shared" si="50"/>
        <v>ABIERTO</v>
      </c>
    </row>
    <row r="161" spans="1:61" ht="35.1" customHeight="1" x14ac:dyDescent="0.25">
      <c r="A161" s="148"/>
      <c r="B161" s="148"/>
      <c r="C161" s="432" t="s">
        <v>154</v>
      </c>
      <c r="D161" s="148"/>
      <c r="E161" s="611"/>
      <c r="F161" s="148"/>
      <c r="G161" s="148">
        <v>4</v>
      </c>
      <c r="H161" s="487" t="s">
        <v>738</v>
      </c>
      <c r="I161" s="343" t="s">
        <v>671</v>
      </c>
      <c r="J161" s="344" t="s">
        <v>773</v>
      </c>
      <c r="K161" s="344" t="s">
        <v>790</v>
      </c>
      <c r="L161" s="344" t="s">
        <v>808</v>
      </c>
      <c r="M161" s="148">
        <v>1</v>
      </c>
      <c r="N161" s="432" t="s">
        <v>69</v>
      </c>
      <c r="O161" s="432" t="str">
        <f>IF(H161="","",VLOOKUP(H161,'[1]Procedimientos Publicar'!$C$6:$E$85,3,FALSE))</f>
        <v>SUB GERENCIA COMERCIAL</v>
      </c>
      <c r="P161" s="432" t="s">
        <v>368</v>
      </c>
      <c r="Q161" s="148"/>
      <c r="R161" s="148"/>
      <c r="S161" s="148"/>
      <c r="T161" s="149">
        <v>1</v>
      </c>
      <c r="U161" s="148"/>
      <c r="V161" s="150">
        <v>43495</v>
      </c>
      <c r="W161" s="150">
        <v>43646</v>
      </c>
      <c r="X161" s="150">
        <v>43830</v>
      </c>
      <c r="Y161" s="355" t="s">
        <v>650</v>
      </c>
      <c r="Z161" s="148">
        <v>0.5</v>
      </c>
      <c r="AA161" s="347">
        <f t="shared" si="47"/>
        <v>0.5</v>
      </c>
      <c r="AB161" s="348">
        <f t="shared" si="55"/>
        <v>0.5</v>
      </c>
      <c r="AC161" s="8" t="str">
        <f t="shared" si="56"/>
        <v>EN TERMINO</v>
      </c>
      <c r="AF161" s="13" t="str">
        <f t="shared" si="48"/>
        <v>PENDIENTE</v>
      </c>
      <c r="BG161" s="13" t="str">
        <f t="shared" si="49"/>
        <v>INCUMPLIDA</v>
      </c>
      <c r="BI161" s="547" t="str">
        <f t="shared" si="50"/>
        <v>ABIERTO</v>
      </c>
    </row>
    <row r="162" spans="1:61" ht="35.1" customHeight="1" x14ac:dyDescent="0.25">
      <c r="A162" s="148"/>
      <c r="B162" s="148"/>
      <c r="C162" s="432" t="s">
        <v>154</v>
      </c>
      <c r="D162" s="148"/>
      <c r="E162" s="611"/>
      <c r="F162" s="148"/>
      <c r="G162" s="148">
        <v>5</v>
      </c>
      <c r="H162" s="487" t="s">
        <v>738</v>
      </c>
      <c r="I162" s="343" t="s">
        <v>672</v>
      </c>
      <c r="J162" s="344" t="s">
        <v>774</v>
      </c>
      <c r="K162" s="344" t="s">
        <v>791</v>
      </c>
      <c r="L162" s="551" t="s">
        <v>651</v>
      </c>
      <c r="M162" s="148">
        <v>1</v>
      </c>
      <c r="N162" s="432" t="s">
        <v>69</v>
      </c>
      <c r="O162" s="432" t="str">
        <f>IF(H162="","",VLOOKUP(H162,'[1]Procedimientos Publicar'!$C$6:$E$85,3,FALSE))</f>
        <v>SUB GERENCIA COMERCIAL</v>
      </c>
      <c r="P162" s="432" t="s">
        <v>368</v>
      </c>
      <c r="Q162" s="148"/>
      <c r="R162" s="148"/>
      <c r="S162" s="148"/>
      <c r="T162" s="149">
        <v>1</v>
      </c>
      <c r="U162" s="148"/>
      <c r="V162" s="148" t="s">
        <v>651</v>
      </c>
      <c r="W162" s="148" t="s">
        <v>651</v>
      </c>
      <c r="X162" s="150">
        <v>43830</v>
      </c>
      <c r="Y162" s="360" t="s">
        <v>651</v>
      </c>
      <c r="Z162" s="148"/>
      <c r="AA162" s="347" t="str">
        <f t="shared" si="47"/>
        <v/>
      </c>
      <c r="AB162" s="348" t="str">
        <f t="shared" si="55"/>
        <v/>
      </c>
      <c r="AC162" s="8" t="str">
        <f t="shared" si="56"/>
        <v/>
      </c>
      <c r="AF162" s="13"/>
      <c r="BG162" s="13" t="str">
        <f t="shared" si="49"/>
        <v>INCUMPLIDA</v>
      </c>
      <c r="BI162" s="547" t="str">
        <f t="shared" si="50"/>
        <v>ABIERTO</v>
      </c>
    </row>
    <row r="163" spans="1:61" ht="35.1" customHeight="1" x14ac:dyDescent="0.25">
      <c r="A163" s="148"/>
      <c r="B163" s="148"/>
      <c r="C163" s="432" t="s">
        <v>154</v>
      </c>
      <c r="D163" s="148"/>
      <c r="E163" s="611"/>
      <c r="F163" s="148"/>
      <c r="G163" s="148">
        <v>6</v>
      </c>
      <c r="H163" s="487" t="s">
        <v>738</v>
      </c>
      <c r="I163" s="343" t="s">
        <v>638</v>
      </c>
      <c r="J163" s="344" t="s">
        <v>775</v>
      </c>
      <c r="K163" s="344" t="s">
        <v>792</v>
      </c>
      <c r="L163" s="344" t="s">
        <v>809</v>
      </c>
      <c r="M163" s="148">
        <v>1</v>
      </c>
      <c r="N163" s="432" t="s">
        <v>69</v>
      </c>
      <c r="O163" s="432" t="str">
        <f>IF(H163="","",VLOOKUP(H163,'[1]Procedimientos Publicar'!$C$6:$E$85,3,FALSE))</f>
        <v>SUB GERENCIA COMERCIAL</v>
      </c>
      <c r="P163" s="432" t="s">
        <v>368</v>
      </c>
      <c r="Q163" s="148"/>
      <c r="R163" s="148"/>
      <c r="S163" s="148"/>
      <c r="T163" s="149">
        <v>1</v>
      </c>
      <c r="U163" s="148"/>
      <c r="V163" s="150">
        <v>43495</v>
      </c>
      <c r="W163" s="150">
        <v>43799</v>
      </c>
      <c r="X163" s="150">
        <v>43830</v>
      </c>
      <c r="Y163" s="355" t="s">
        <v>652</v>
      </c>
      <c r="Z163" s="148">
        <v>0.5</v>
      </c>
      <c r="AA163" s="347">
        <f t="shared" si="47"/>
        <v>0.5</v>
      </c>
      <c r="AB163" s="348">
        <f t="shared" si="55"/>
        <v>0.5</v>
      </c>
      <c r="AC163" s="8" t="str">
        <f t="shared" si="56"/>
        <v>EN TERMINO</v>
      </c>
      <c r="AF163" s="13" t="str">
        <f t="shared" si="48"/>
        <v>PENDIENTE</v>
      </c>
      <c r="BG163" s="13" t="str">
        <f t="shared" si="49"/>
        <v>INCUMPLIDA</v>
      </c>
      <c r="BI163" s="547" t="str">
        <f t="shared" si="50"/>
        <v>ABIERTO</v>
      </c>
    </row>
    <row r="164" spans="1:61" ht="35.1" customHeight="1" x14ac:dyDescent="0.25">
      <c r="A164" s="148"/>
      <c r="B164" s="148"/>
      <c r="C164" s="432" t="s">
        <v>154</v>
      </c>
      <c r="D164" s="148"/>
      <c r="E164" s="611"/>
      <c r="F164" s="148"/>
      <c r="G164" s="148">
        <v>7</v>
      </c>
      <c r="H164" s="487" t="s">
        <v>738</v>
      </c>
      <c r="I164" s="343" t="s">
        <v>639</v>
      </c>
      <c r="J164" s="344" t="s">
        <v>776</v>
      </c>
      <c r="K164" s="344" t="s">
        <v>793</v>
      </c>
      <c r="L164" s="344" t="s">
        <v>810</v>
      </c>
      <c r="M164" s="148">
        <v>1</v>
      </c>
      <c r="N164" s="432" t="s">
        <v>69</v>
      </c>
      <c r="O164" s="432" t="str">
        <f>IF(H164="","",VLOOKUP(H164,'[1]Procedimientos Publicar'!$C$6:$E$85,3,FALSE))</f>
        <v>SUB GERENCIA COMERCIAL</v>
      </c>
      <c r="P164" s="432" t="s">
        <v>368</v>
      </c>
      <c r="Q164" s="148"/>
      <c r="R164" s="148"/>
      <c r="S164" s="148"/>
      <c r="T164" s="149">
        <v>1</v>
      </c>
      <c r="U164" s="148"/>
      <c r="V164" s="150">
        <v>43495</v>
      </c>
      <c r="W164" s="150">
        <v>43799</v>
      </c>
      <c r="X164" s="150">
        <v>43830</v>
      </c>
      <c r="Y164" s="354" t="s">
        <v>653</v>
      </c>
      <c r="Z164" s="148">
        <v>1</v>
      </c>
      <c r="AA164" s="347">
        <f t="shared" si="47"/>
        <v>1</v>
      </c>
      <c r="AB164" s="348">
        <f t="shared" si="55"/>
        <v>1</v>
      </c>
      <c r="AC164" s="8" t="str">
        <f t="shared" si="56"/>
        <v>OK</v>
      </c>
      <c r="AF164" s="13" t="str">
        <f t="shared" si="48"/>
        <v>CUMPLIDA</v>
      </c>
      <c r="BG164" s="13" t="str">
        <f t="shared" si="49"/>
        <v>CUMPLIDA</v>
      </c>
      <c r="BI164" s="547" t="str">
        <f t="shared" si="50"/>
        <v>CERRADO</v>
      </c>
    </row>
    <row r="165" spans="1:61" ht="35.1" customHeight="1" x14ac:dyDescent="0.25">
      <c r="A165" s="148"/>
      <c r="B165" s="148"/>
      <c r="C165" s="432" t="s">
        <v>154</v>
      </c>
      <c r="D165" s="148"/>
      <c r="E165" s="611"/>
      <c r="F165" s="148"/>
      <c r="G165" s="148">
        <v>8</v>
      </c>
      <c r="H165" s="487" t="s">
        <v>738</v>
      </c>
      <c r="I165" s="343" t="s">
        <v>640</v>
      </c>
      <c r="J165" s="344" t="s">
        <v>777</v>
      </c>
      <c r="K165" s="344" t="s">
        <v>794</v>
      </c>
      <c r="L165" s="344" t="s">
        <v>811</v>
      </c>
      <c r="M165" s="148">
        <v>1</v>
      </c>
      <c r="N165" s="432" t="s">
        <v>69</v>
      </c>
      <c r="O165" s="432" t="str">
        <f>IF(H165="","",VLOOKUP(H165,'[1]Procedimientos Publicar'!$C$6:$E$85,3,FALSE))</f>
        <v>SUB GERENCIA COMERCIAL</v>
      </c>
      <c r="P165" s="432" t="s">
        <v>368</v>
      </c>
      <c r="Q165" s="148"/>
      <c r="R165" s="148"/>
      <c r="S165" s="148"/>
      <c r="T165" s="149">
        <v>1</v>
      </c>
      <c r="U165" s="148"/>
      <c r="V165" s="150">
        <v>43495</v>
      </c>
      <c r="W165" s="150">
        <v>43799</v>
      </c>
      <c r="X165" s="150">
        <v>43830</v>
      </c>
      <c r="Y165" s="354" t="s">
        <v>654</v>
      </c>
      <c r="Z165" s="148">
        <v>1</v>
      </c>
      <c r="AA165" s="347">
        <f t="shared" si="47"/>
        <v>1</v>
      </c>
      <c r="AB165" s="348">
        <f t="shared" si="55"/>
        <v>1</v>
      </c>
      <c r="AC165" s="8" t="str">
        <f t="shared" si="56"/>
        <v>OK</v>
      </c>
      <c r="AF165" s="13" t="str">
        <f t="shared" si="48"/>
        <v>CUMPLIDA</v>
      </c>
      <c r="BG165" s="13" t="str">
        <f t="shared" si="49"/>
        <v>CUMPLIDA</v>
      </c>
      <c r="BI165" s="547" t="str">
        <f t="shared" si="50"/>
        <v>CERRADO</v>
      </c>
    </row>
    <row r="166" spans="1:61" ht="35.1" customHeight="1" x14ac:dyDescent="0.25">
      <c r="A166" s="148"/>
      <c r="B166" s="148"/>
      <c r="C166" s="432" t="s">
        <v>154</v>
      </c>
      <c r="D166" s="148"/>
      <c r="E166" s="611"/>
      <c r="F166" s="148"/>
      <c r="G166" s="148">
        <v>9</v>
      </c>
      <c r="H166" s="487" t="s">
        <v>738</v>
      </c>
      <c r="I166" s="344" t="s">
        <v>673</v>
      </c>
      <c r="J166" s="344" t="s">
        <v>778</v>
      </c>
      <c r="K166" s="344" t="s">
        <v>795</v>
      </c>
      <c r="L166" s="344" t="s">
        <v>812</v>
      </c>
      <c r="M166" s="148">
        <v>1</v>
      </c>
      <c r="N166" s="432" t="s">
        <v>69</v>
      </c>
      <c r="O166" s="432" t="str">
        <f>IF(H166="","",VLOOKUP(H166,'[1]Procedimientos Publicar'!$C$6:$E$85,3,FALSE))</f>
        <v>SUB GERENCIA COMERCIAL</v>
      </c>
      <c r="P166" s="432" t="s">
        <v>368</v>
      </c>
      <c r="Q166" s="148"/>
      <c r="R166" s="148"/>
      <c r="S166" s="148"/>
      <c r="T166" s="149">
        <v>1</v>
      </c>
      <c r="U166" s="148"/>
      <c r="V166" s="150">
        <v>43495</v>
      </c>
      <c r="W166" s="150">
        <v>43799</v>
      </c>
      <c r="X166" s="150">
        <v>43830</v>
      </c>
      <c r="Y166" s="354" t="s">
        <v>655</v>
      </c>
      <c r="Z166" s="148">
        <v>1</v>
      </c>
      <c r="AA166" s="347">
        <f t="shared" si="47"/>
        <v>1</v>
      </c>
      <c r="AB166" s="348">
        <f t="shared" si="55"/>
        <v>1</v>
      </c>
      <c r="AC166" s="8" t="str">
        <f t="shared" si="56"/>
        <v>OK</v>
      </c>
      <c r="AF166" s="13" t="str">
        <f t="shared" si="48"/>
        <v>CUMPLIDA</v>
      </c>
      <c r="BG166" s="13" t="str">
        <f t="shared" si="49"/>
        <v>CUMPLIDA</v>
      </c>
      <c r="BI166" s="547" t="str">
        <f t="shared" si="50"/>
        <v>CERRADO</v>
      </c>
    </row>
    <row r="167" spans="1:61" ht="35.1" customHeight="1" x14ac:dyDescent="0.25">
      <c r="A167" s="148"/>
      <c r="B167" s="148"/>
      <c r="C167" s="432" t="s">
        <v>154</v>
      </c>
      <c r="D167" s="148"/>
      <c r="E167" s="611"/>
      <c r="F167" s="148"/>
      <c r="G167" s="148">
        <v>10</v>
      </c>
      <c r="H167" s="487" t="s">
        <v>738</v>
      </c>
      <c r="I167" s="344" t="s">
        <v>674</v>
      </c>
      <c r="J167" s="344" t="s">
        <v>779</v>
      </c>
      <c r="K167" s="344" t="s">
        <v>796</v>
      </c>
      <c r="L167" s="344" t="s">
        <v>813</v>
      </c>
      <c r="M167" s="148">
        <v>1</v>
      </c>
      <c r="N167" s="432" t="s">
        <v>69</v>
      </c>
      <c r="O167" s="432" t="str">
        <f>IF(H167="","",VLOOKUP(H167,'[1]Procedimientos Publicar'!$C$6:$E$85,3,FALSE))</f>
        <v>SUB GERENCIA COMERCIAL</v>
      </c>
      <c r="P167" s="432" t="s">
        <v>368</v>
      </c>
      <c r="Q167" s="148"/>
      <c r="R167" s="148"/>
      <c r="S167" s="148"/>
      <c r="T167" s="149">
        <v>1</v>
      </c>
      <c r="U167" s="148"/>
      <c r="V167" s="150">
        <v>43495</v>
      </c>
      <c r="W167" s="150">
        <v>43799</v>
      </c>
      <c r="X167" s="150">
        <v>43830</v>
      </c>
      <c r="Y167" s="354" t="s">
        <v>656</v>
      </c>
      <c r="Z167" s="148">
        <v>1</v>
      </c>
      <c r="AA167" s="347">
        <f t="shared" si="47"/>
        <v>1</v>
      </c>
      <c r="AB167" s="348">
        <f t="shared" si="55"/>
        <v>1</v>
      </c>
      <c r="AC167" s="8" t="str">
        <f t="shared" si="56"/>
        <v>OK</v>
      </c>
      <c r="AF167" s="13" t="str">
        <f t="shared" si="48"/>
        <v>CUMPLIDA</v>
      </c>
      <c r="BG167" s="13" t="str">
        <f t="shared" si="49"/>
        <v>CUMPLIDA</v>
      </c>
      <c r="BI167" s="547" t="str">
        <f t="shared" si="50"/>
        <v>CERRADO</v>
      </c>
    </row>
    <row r="168" spans="1:61" ht="35.1" customHeight="1" x14ac:dyDescent="0.25">
      <c r="A168" s="148"/>
      <c r="B168" s="148"/>
      <c r="C168" s="432" t="s">
        <v>154</v>
      </c>
      <c r="D168" s="148"/>
      <c r="E168" s="611"/>
      <c r="F168" s="148"/>
      <c r="G168" s="148">
        <v>11</v>
      </c>
      <c r="H168" s="487" t="s">
        <v>738</v>
      </c>
      <c r="I168" s="343" t="s">
        <v>675</v>
      </c>
      <c r="J168" s="344" t="s">
        <v>780</v>
      </c>
      <c r="K168" s="344" t="s">
        <v>797</v>
      </c>
      <c r="L168" s="344" t="s">
        <v>814</v>
      </c>
      <c r="M168" s="148">
        <v>1</v>
      </c>
      <c r="N168" s="432" t="s">
        <v>69</v>
      </c>
      <c r="O168" s="432" t="str">
        <f>IF(H168="","",VLOOKUP(H168,'[1]Procedimientos Publicar'!$C$6:$E$85,3,FALSE))</f>
        <v>SUB GERENCIA COMERCIAL</v>
      </c>
      <c r="P168" s="432" t="s">
        <v>368</v>
      </c>
      <c r="Q168" s="148"/>
      <c r="R168" s="148"/>
      <c r="S168" s="148"/>
      <c r="T168" s="149">
        <v>1</v>
      </c>
      <c r="U168" s="148"/>
      <c r="V168" s="150">
        <v>43495</v>
      </c>
      <c r="W168" s="150">
        <v>43829</v>
      </c>
      <c r="X168" s="150">
        <v>43830</v>
      </c>
      <c r="Y168" s="354" t="s">
        <v>657</v>
      </c>
      <c r="Z168" s="148">
        <v>1</v>
      </c>
      <c r="AA168" s="347">
        <f t="shared" ref="AA168:AA194" si="57">(IF(Z168="","",IF(OR($M168=0,$M168="",$X168=""),"",Z168/$M168)))</f>
        <v>1</v>
      </c>
      <c r="AB168" s="348">
        <f t="shared" si="55"/>
        <v>1</v>
      </c>
      <c r="AC168" s="8" t="str">
        <f t="shared" si="56"/>
        <v>OK</v>
      </c>
      <c r="AF168" s="13" t="str">
        <f t="shared" si="48"/>
        <v>CUMPLIDA</v>
      </c>
      <c r="BG168" s="13" t="str">
        <f t="shared" ref="BG168:BG192" si="58">IF(AB168=100%,"CUMPLIDA","INCUMPLIDA")</f>
        <v>CUMPLIDA</v>
      </c>
      <c r="BI168" s="547" t="str">
        <f t="shared" si="50"/>
        <v>CERRADO</v>
      </c>
    </row>
    <row r="169" spans="1:61" ht="35.1" customHeight="1" x14ac:dyDescent="0.25">
      <c r="A169" s="148"/>
      <c r="B169" s="148"/>
      <c r="C169" s="432" t="s">
        <v>154</v>
      </c>
      <c r="D169" s="148"/>
      <c r="E169" s="611"/>
      <c r="F169" s="148"/>
      <c r="G169" s="148">
        <v>12</v>
      </c>
      <c r="H169" s="487" t="s">
        <v>738</v>
      </c>
      <c r="I169" s="343" t="s">
        <v>676</v>
      </c>
      <c r="J169" s="344" t="s">
        <v>780</v>
      </c>
      <c r="K169" s="344" t="s">
        <v>798</v>
      </c>
      <c r="L169" s="344" t="str">
        <f>+L168</f>
        <v>Un Instructivo reglamentario de los cupos de la Entidad</v>
      </c>
      <c r="M169" s="148">
        <v>1</v>
      </c>
      <c r="N169" s="432" t="s">
        <v>69</v>
      </c>
      <c r="O169" s="432" t="str">
        <f>IF(H169="","",VLOOKUP(H169,'[1]Procedimientos Publicar'!$C$6:$E$85,3,FALSE))</f>
        <v>SUB GERENCIA COMERCIAL</v>
      </c>
      <c r="P169" s="432" t="s">
        <v>368</v>
      </c>
      <c r="Q169" s="148"/>
      <c r="R169" s="148"/>
      <c r="S169" s="148"/>
      <c r="T169" s="149">
        <v>1</v>
      </c>
      <c r="U169" s="148"/>
      <c r="V169" s="150">
        <v>43495</v>
      </c>
      <c r="W169" s="150">
        <v>43829</v>
      </c>
      <c r="X169" s="150">
        <v>43830</v>
      </c>
      <c r="Y169" s="354" t="s">
        <v>657</v>
      </c>
      <c r="Z169" s="148">
        <v>1</v>
      </c>
      <c r="AA169" s="347">
        <f t="shared" si="57"/>
        <v>1</v>
      </c>
      <c r="AB169" s="348">
        <f t="shared" si="55"/>
        <v>1</v>
      </c>
      <c r="AC169" s="8" t="str">
        <f t="shared" si="56"/>
        <v>OK</v>
      </c>
      <c r="AF169" s="13" t="str">
        <f t="shared" si="48"/>
        <v>CUMPLIDA</v>
      </c>
      <c r="BG169" s="13" t="str">
        <f t="shared" si="58"/>
        <v>CUMPLIDA</v>
      </c>
      <c r="BI169" s="547" t="str">
        <f t="shared" si="50"/>
        <v>CERRADO</v>
      </c>
    </row>
    <row r="170" spans="1:61" ht="35.1" customHeight="1" x14ac:dyDescent="0.25">
      <c r="A170" s="148"/>
      <c r="B170" s="148"/>
      <c r="C170" s="432" t="s">
        <v>154</v>
      </c>
      <c r="D170" s="148"/>
      <c r="E170" s="611"/>
      <c r="F170" s="148"/>
      <c r="G170" s="148">
        <v>13</v>
      </c>
      <c r="H170" s="487" t="s">
        <v>738</v>
      </c>
      <c r="I170" s="343" t="s">
        <v>641</v>
      </c>
      <c r="J170" s="344" t="s">
        <v>780</v>
      </c>
      <c r="K170" s="344" t="s">
        <v>798</v>
      </c>
      <c r="L170" s="344" t="str">
        <f>+L169</f>
        <v>Un Instructivo reglamentario de los cupos de la Entidad</v>
      </c>
      <c r="M170" s="148">
        <v>1</v>
      </c>
      <c r="N170" s="432" t="s">
        <v>69</v>
      </c>
      <c r="O170" s="432" t="str">
        <f>IF(H170="","",VLOOKUP(H170,'[1]Procedimientos Publicar'!$C$6:$E$85,3,FALSE))</f>
        <v>SUB GERENCIA COMERCIAL</v>
      </c>
      <c r="P170" s="432" t="s">
        <v>368</v>
      </c>
      <c r="Q170" s="148"/>
      <c r="R170" s="148"/>
      <c r="S170" s="148"/>
      <c r="T170" s="149">
        <v>1</v>
      </c>
      <c r="U170" s="148"/>
      <c r="V170" s="150">
        <v>43495</v>
      </c>
      <c r="W170" s="150">
        <v>43829</v>
      </c>
      <c r="X170" s="150">
        <v>43830</v>
      </c>
      <c r="Y170" s="354" t="s">
        <v>657</v>
      </c>
      <c r="Z170" s="148">
        <v>1</v>
      </c>
      <c r="AA170" s="347">
        <f t="shared" si="57"/>
        <v>1</v>
      </c>
      <c r="AB170" s="348">
        <f t="shared" si="55"/>
        <v>1</v>
      </c>
      <c r="AC170" s="8" t="str">
        <f t="shared" si="56"/>
        <v>OK</v>
      </c>
      <c r="AF170" s="13" t="str">
        <f t="shared" si="48"/>
        <v>CUMPLIDA</v>
      </c>
      <c r="BG170" s="13" t="str">
        <f t="shared" si="58"/>
        <v>CUMPLIDA</v>
      </c>
      <c r="BI170" s="547" t="str">
        <f t="shared" si="50"/>
        <v>CERRADO</v>
      </c>
    </row>
    <row r="171" spans="1:61" ht="35.1" customHeight="1" x14ac:dyDescent="0.25">
      <c r="A171" s="148"/>
      <c r="B171" s="148"/>
      <c r="C171" s="432" t="s">
        <v>154</v>
      </c>
      <c r="D171" s="148"/>
      <c r="E171" s="611"/>
      <c r="F171" s="148"/>
      <c r="G171" s="148">
        <v>14</v>
      </c>
      <c r="H171" s="487" t="s">
        <v>738</v>
      </c>
      <c r="I171" s="344" t="s">
        <v>677</v>
      </c>
      <c r="J171" s="344" t="s">
        <v>780</v>
      </c>
      <c r="K171" s="344" t="s">
        <v>798</v>
      </c>
      <c r="L171" s="344" t="str">
        <f>+L170</f>
        <v>Un Instructivo reglamentario de los cupos de la Entidad</v>
      </c>
      <c r="M171" s="148">
        <v>1</v>
      </c>
      <c r="N171" s="432" t="s">
        <v>69</v>
      </c>
      <c r="O171" s="432" t="str">
        <f>IF(H171="","",VLOOKUP(H171,'[1]Procedimientos Publicar'!$C$6:$E$85,3,FALSE))</f>
        <v>SUB GERENCIA COMERCIAL</v>
      </c>
      <c r="P171" s="432" t="s">
        <v>368</v>
      </c>
      <c r="Q171" s="148"/>
      <c r="R171" s="148"/>
      <c r="S171" s="148"/>
      <c r="T171" s="149">
        <v>1</v>
      </c>
      <c r="U171" s="148"/>
      <c r="V171" s="150">
        <v>43495</v>
      </c>
      <c r="W171" s="150">
        <v>43829</v>
      </c>
      <c r="X171" s="150">
        <v>43830</v>
      </c>
      <c r="Y171" s="354" t="s">
        <v>657</v>
      </c>
      <c r="Z171" s="148">
        <v>1</v>
      </c>
      <c r="AA171" s="347">
        <f>(IF(Z171="","",IF(OR($M171=0,$M171="",$X171=""),"",Z171/$M171)))</f>
        <v>1</v>
      </c>
      <c r="AB171" s="348">
        <f t="shared" si="55"/>
        <v>1</v>
      </c>
      <c r="AC171" s="8" t="str">
        <f t="shared" si="56"/>
        <v>OK</v>
      </c>
      <c r="AF171" s="13" t="str">
        <f t="shared" si="48"/>
        <v>CUMPLIDA</v>
      </c>
      <c r="BG171" s="13" t="str">
        <f t="shared" si="58"/>
        <v>CUMPLIDA</v>
      </c>
      <c r="BI171" s="547" t="str">
        <f t="shared" si="50"/>
        <v>CERRADO</v>
      </c>
    </row>
    <row r="172" spans="1:61" ht="35.1" customHeight="1" x14ac:dyDescent="0.25">
      <c r="A172" s="148"/>
      <c r="B172" s="148"/>
      <c r="C172" s="432" t="s">
        <v>154</v>
      </c>
      <c r="D172" s="148"/>
      <c r="E172" s="611"/>
      <c r="F172" s="148"/>
      <c r="G172" s="148">
        <v>15</v>
      </c>
      <c r="H172" s="487" t="s">
        <v>738</v>
      </c>
      <c r="I172" s="344" t="s">
        <v>642</v>
      </c>
      <c r="J172" s="344" t="s">
        <v>781</v>
      </c>
      <c r="K172" s="344" t="s">
        <v>799</v>
      </c>
      <c r="L172" s="344" t="s">
        <v>815</v>
      </c>
      <c r="M172" s="148">
        <v>1</v>
      </c>
      <c r="N172" s="432" t="s">
        <v>69</v>
      </c>
      <c r="O172" s="432" t="str">
        <f>IF(H172="","",VLOOKUP(H172,'[1]Procedimientos Publicar'!$C$6:$E$85,3,FALSE))</f>
        <v>SUB GERENCIA COMERCIAL</v>
      </c>
      <c r="P172" s="432" t="s">
        <v>368</v>
      </c>
      <c r="Q172" s="148"/>
      <c r="R172" s="148"/>
      <c r="S172" s="148"/>
      <c r="T172" s="149">
        <v>1</v>
      </c>
      <c r="U172" s="148"/>
      <c r="V172" s="150">
        <v>43495</v>
      </c>
      <c r="W172" s="150">
        <v>43829</v>
      </c>
      <c r="X172" s="150">
        <v>43830</v>
      </c>
      <c r="Y172" s="355" t="s">
        <v>658</v>
      </c>
      <c r="Z172" s="148">
        <v>0.5</v>
      </c>
      <c r="AA172" s="347">
        <f>(IF(Z172="","",IF(OR($M172=0,$M172="",$X172=""),"",Z172/$M172)))</f>
        <v>0.5</v>
      </c>
      <c r="AB172" s="348">
        <f t="shared" ref="AB172" si="59">(IF(OR($T172="",AA172=""),"",IF(OR($T172=0,AA172=0),0,IF((AA172*100%)/$T172&gt;100%,100%,(AA172*100%)/$T172))))</f>
        <v>0.5</v>
      </c>
      <c r="AC172" s="8" t="str">
        <f t="shared" si="56"/>
        <v>EN TERMINO</v>
      </c>
      <c r="AF172" s="13" t="str">
        <f t="shared" si="48"/>
        <v>PENDIENTE</v>
      </c>
      <c r="BG172" s="13" t="str">
        <f t="shared" si="58"/>
        <v>INCUMPLIDA</v>
      </c>
      <c r="BI172" s="547" t="str">
        <f t="shared" si="50"/>
        <v>ABIERTO</v>
      </c>
    </row>
    <row r="173" spans="1:61" ht="35.1" customHeight="1" x14ac:dyDescent="0.25">
      <c r="A173" s="148"/>
      <c r="B173" s="148"/>
      <c r="C173" s="432" t="s">
        <v>154</v>
      </c>
      <c r="D173" s="148"/>
      <c r="E173" s="611"/>
      <c r="F173" s="148"/>
      <c r="G173" s="148">
        <v>16</v>
      </c>
      <c r="H173" s="487" t="s">
        <v>738</v>
      </c>
      <c r="I173" s="344" t="s">
        <v>643</v>
      </c>
      <c r="J173" s="344" t="s">
        <v>782</v>
      </c>
      <c r="K173" s="344" t="s">
        <v>800</v>
      </c>
      <c r="L173" s="344" t="s">
        <v>816</v>
      </c>
      <c r="M173" s="148">
        <v>1</v>
      </c>
      <c r="N173" s="432" t="s">
        <v>69</v>
      </c>
      <c r="O173" s="432" t="str">
        <f>IF(H173="","",VLOOKUP(H173,'[1]Procedimientos Publicar'!$C$6:$E$85,3,FALSE))</f>
        <v>SUB GERENCIA COMERCIAL</v>
      </c>
      <c r="P173" s="432" t="s">
        <v>368</v>
      </c>
      <c r="Q173" s="148"/>
      <c r="R173" s="148"/>
      <c r="S173" s="148"/>
      <c r="T173" s="149">
        <v>1</v>
      </c>
      <c r="U173" s="148"/>
      <c r="V173" s="150">
        <v>43495</v>
      </c>
      <c r="W173" s="150">
        <v>43768</v>
      </c>
      <c r="X173" s="150">
        <v>43830</v>
      </c>
      <c r="Y173" s="355" t="s">
        <v>659</v>
      </c>
      <c r="Z173" s="148">
        <v>0.5</v>
      </c>
      <c r="AA173" s="347">
        <f t="shared" si="57"/>
        <v>0.5</v>
      </c>
      <c r="AB173" s="348">
        <f t="shared" si="55"/>
        <v>0.5</v>
      </c>
      <c r="AC173" s="8" t="str">
        <f t="shared" si="56"/>
        <v>EN TERMINO</v>
      </c>
      <c r="AF173" s="13" t="str">
        <f t="shared" si="48"/>
        <v>PENDIENTE</v>
      </c>
      <c r="BG173" s="13" t="str">
        <f t="shared" si="58"/>
        <v>INCUMPLIDA</v>
      </c>
      <c r="BI173" s="547" t="str">
        <f t="shared" si="50"/>
        <v>ABIERTO</v>
      </c>
    </row>
    <row r="174" spans="1:61" ht="35.1" customHeight="1" x14ac:dyDescent="0.25">
      <c r="A174" s="148"/>
      <c r="B174" s="148"/>
      <c r="C174" s="432" t="s">
        <v>154</v>
      </c>
      <c r="D174" s="148"/>
      <c r="E174" s="611"/>
      <c r="F174" s="148"/>
      <c r="G174" s="148">
        <v>17</v>
      </c>
      <c r="H174" s="487" t="s">
        <v>738</v>
      </c>
      <c r="I174" s="344" t="s">
        <v>644</v>
      </c>
      <c r="J174" s="344" t="s">
        <v>783</v>
      </c>
      <c r="K174" s="344" t="s">
        <v>801</v>
      </c>
      <c r="L174" s="344" t="s">
        <v>817</v>
      </c>
      <c r="M174" s="148">
        <v>1</v>
      </c>
      <c r="N174" s="432" t="s">
        <v>69</v>
      </c>
      <c r="O174" s="432" t="str">
        <f>IF(H174="","",VLOOKUP(H174,'[1]Procedimientos Publicar'!$C$6:$E$85,3,FALSE))</f>
        <v>SUB GERENCIA COMERCIAL</v>
      </c>
      <c r="P174" s="432" t="s">
        <v>368</v>
      </c>
      <c r="Q174" s="148"/>
      <c r="R174" s="148"/>
      <c r="S174" s="148"/>
      <c r="T174" s="149">
        <v>1</v>
      </c>
      <c r="U174" s="148"/>
      <c r="V174" s="150">
        <v>43495</v>
      </c>
      <c r="W174" s="150">
        <v>43829</v>
      </c>
      <c r="X174" s="150">
        <v>43830</v>
      </c>
      <c r="Y174" s="356" t="s">
        <v>660</v>
      </c>
      <c r="Z174" s="148">
        <v>1</v>
      </c>
      <c r="AA174" s="347">
        <f t="shared" si="57"/>
        <v>1</v>
      </c>
      <c r="AB174" s="348">
        <f t="shared" si="55"/>
        <v>1</v>
      </c>
      <c r="AC174" s="8" t="str">
        <f t="shared" si="56"/>
        <v>OK</v>
      </c>
      <c r="AF174" s="13" t="str">
        <f t="shared" si="48"/>
        <v>CUMPLIDA</v>
      </c>
      <c r="BG174" s="13" t="str">
        <f t="shared" si="58"/>
        <v>CUMPLIDA</v>
      </c>
      <c r="BI174" s="547" t="str">
        <f t="shared" si="50"/>
        <v>CERRADO</v>
      </c>
    </row>
    <row r="175" spans="1:61" ht="35.1" customHeight="1" x14ac:dyDescent="0.25">
      <c r="A175" s="148"/>
      <c r="B175" s="148"/>
      <c r="C175" s="432" t="s">
        <v>154</v>
      </c>
      <c r="D175" s="148"/>
      <c r="E175" s="611"/>
      <c r="F175" s="148"/>
      <c r="G175" s="148">
        <v>18</v>
      </c>
      <c r="H175" s="487" t="s">
        <v>738</v>
      </c>
      <c r="I175" s="344" t="s">
        <v>645</v>
      </c>
      <c r="J175" s="344" t="s">
        <v>784</v>
      </c>
      <c r="K175" s="344" t="s">
        <v>802</v>
      </c>
      <c r="L175" s="344" t="s">
        <v>818</v>
      </c>
      <c r="M175" s="148">
        <v>1</v>
      </c>
      <c r="N175" s="432" t="s">
        <v>69</v>
      </c>
      <c r="O175" s="432" t="str">
        <f>IF(H175="","",VLOOKUP(H175,'[1]Procedimientos Publicar'!$C$6:$E$85,3,FALSE))</f>
        <v>SUB GERENCIA COMERCIAL</v>
      </c>
      <c r="P175" s="432" t="s">
        <v>368</v>
      </c>
      <c r="Q175" s="148"/>
      <c r="R175" s="148"/>
      <c r="S175" s="148"/>
      <c r="T175" s="149">
        <v>1</v>
      </c>
      <c r="U175" s="148"/>
      <c r="V175" s="552" t="s">
        <v>822</v>
      </c>
      <c r="W175" s="150">
        <v>43829</v>
      </c>
      <c r="X175" s="150">
        <v>43830</v>
      </c>
      <c r="Y175" s="354" t="s">
        <v>705</v>
      </c>
      <c r="Z175" s="148">
        <v>1</v>
      </c>
      <c r="AA175" s="347">
        <f t="shared" si="57"/>
        <v>1</v>
      </c>
      <c r="AB175" s="348">
        <f t="shared" si="55"/>
        <v>1</v>
      </c>
      <c r="AC175" s="8" t="str">
        <f t="shared" si="56"/>
        <v>OK</v>
      </c>
      <c r="AF175" s="13" t="str">
        <f t="shared" si="48"/>
        <v>CUMPLIDA</v>
      </c>
      <c r="BG175" s="13" t="str">
        <f t="shared" si="58"/>
        <v>CUMPLIDA</v>
      </c>
      <c r="BI175" s="547" t="str">
        <f t="shared" si="50"/>
        <v>CERRADO</v>
      </c>
    </row>
    <row r="176" spans="1:61" ht="35.1" customHeight="1" x14ac:dyDescent="0.25">
      <c r="A176" s="148"/>
      <c r="B176" s="148"/>
      <c r="C176" s="432" t="s">
        <v>154</v>
      </c>
      <c r="D176" s="148"/>
      <c r="E176" s="611"/>
      <c r="F176" s="148"/>
      <c r="G176" s="148">
        <v>19</v>
      </c>
      <c r="H176" s="487" t="s">
        <v>738</v>
      </c>
      <c r="I176" s="344" t="s">
        <v>646</v>
      </c>
      <c r="J176" s="344" t="s">
        <v>785</v>
      </c>
      <c r="K176" s="344" t="s">
        <v>803</v>
      </c>
      <c r="L176" s="344" t="s">
        <v>819</v>
      </c>
      <c r="M176" s="148">
        <v>1</v>
      </c>
      <c r="N176" s="432" t="s">
        <v>69</v>
      </c>
      <c r="O176" s="432" t="str">
        <f>IF(H176="","",VLOOKUP(H176,'[1]Procedimientos Publicar'!$C$6:$E$85,3,FALSE))</f>
        <v>SUB GERENCIA COMERCIAL</v>
      </c>
      <c r="P176" s="432" t="s">
        <v>368</v>
      </c>
      <c r="Q176" s="148"/>
      <c r="R176" s="148"/>
      <c r="S176" s="148"/>
      <c r="T176" s="149">
        <v>1</v>
      </c>
      <c r="U176" s="148"/>
      <c r="V176" s="552" t="s">
        <v>822</v>
      </c>
      <c r="W176" s="150">
        <v>43829</v>
      </c>
      <c r="X176" s="150">
        <v>43830</v>
      </c>
      <c r="Y176" s="354" t="s">
        <v>661</v>
      </c>
      <c r="Z176" s="148">
        <v>1</v>
      </c>
      <c r="AA176" s="347">
        <f t="shared" si="57"/>
        <v>1</v>
      </c>
      <c r="AB176" s="348">
        <f t="shared" si="55"/>
        <v>1</v>
      </c>
      <c r="AC176" s="8" t="str">
        <f t="shared" si="56"/>
        <v>OK</v>
      </c>
      <c r="AF176" s="13" t="str">
        <f t="shared" si="48"/>
        <v>CUMPLIDA</v>
      </c>
      <c r="BG176" s="13" t="str">
        <f t="shared" si="58"/>
        <v>CUMPLIDA</v>
      </c>
      <c r="BI176" s="547" t="str">
        <f t="shared" si="50"/>
        <v>CERRADO</v>
      </c>
    </row>
    <row r="177" spans="1:61" ht="35.1" customHeight="1" x14ac:dyDescent="0.25">
      <c r="A177" s="148"/>
      <c r="B177" s="148"/>
      <c r="C177" s="432" t="s">
        <v>154</v>
      </c>
      <c r="D177" s="148"/>
      <c r="E177" s="611"/>
      <c r="F177" s="148"/>
      <c r="G177" s="148">
        <v>20</v>
      </c>
      <c r="H177" s="487" t="s">
        <v>738</v>
      </c>
      <c r="I177" s="344" t="s">
        <v>647</v>
      </c>
      <c r="J177" s="344" t="s">
        <v>786</v>
      </c>
      <c r="K177" s="344" t="s">
        <v>804</v>
      </c>
      <c r="L177" s="344" t="s">
        <v>820</v>
      </c>
      <c r="M177" s="148">
        <v>1</v>
      </c>
      <c r="N177" s="432" t="s">
        <v>69</v>
      </c>
      <c r="O177" s="432" t="str">
        <f>IF(H177="","",VLOOKUP(H177,'[1]Procedimientos Publicar'!$C$6:$E$85,3,FALSE))</f>
        <v>SUB GERENCIA COMERCIAL</v>
      </c>
      <c r="P177" s="432" t="s">
        <v>368</v>
      </c>
      <c r="Q177" s="148"/>
      <c r="R177" s="148"/>
      <c r="S177" s="148"/>
      <c r="T177" s="149">
        <v>1</v>
      </c>
      <c r="U177" s="148"/>
      <c r="V177" s="552" t="s">
        <v>822</v>
      </c>
      <c r="W177" s="150">
        <v>43829</v>
      </c>
      <c r="X177" s="150">
        <v>43830</v>
      </c>
      <c r="Y177" s="355" t="s">
        <v>706</v>
      </c>
      <c r="Z177" s="148">
        <v>0.5</v>
      </c>
      <c r="AA177" s="347">
        <f t="shared" si="57"/>
        <v>0.5</v>
      </c>
      <c r="AB177" s="348">
        <f t="shared" si="55"/>
        <v>0.5</v>
      </c>
      <c r="AC177" s="8" t="str">
        <f t="shared" si="56"/>
        <v>EN TERMINO</v>
      </c>
      <c r="AF177" s="13" t="str">
        <f t="shared" si="48"/>
        <v>PENDIENTE</v>
      </c>
      <c r="BG177" s="13" t="str">
        <f t="shared" si="58"/>
        <v>INCUMPLIDA</v>
      </c>
      <c r="BI177" s="547" t="str">
        <f t="shared" si="50"/>
        <v>ABIERTO</v>
      </c>
    </row>
    <row r="178" spans="1:61" ht="35.1" customHeight="1" x14ac:dyDescent="0.25">
      <c r="A178" s="180"/>
      <c r="B178" s="180"/>
      <c r="C178" s="433" t="s">
        <v>154</v>
      </c>
      <c r="D178" s="180"/>
      <c r="E178" s="596" t="s">
        <v>688</v>
      </c>
      <c r="F178" s="180"/>
      <c r="G178" s="180">
        <v>1</v>
      </c>
      <c r="H178" s="427" t="s">
        <v>738</v>
      </c>
      <c r="I178" s="350" t="s">
        <v>692</v>
      </c>
      <c r="J178" s="548" t="s">
        <v>823</v>
      </c>
      <c r="K178" s="555" t="s">
        <v>839</v>
      </c>
      <c r="L178" s="555" t="s">
        <v>853</v>
      </c>
      <c r="M178" s="180">
        <v>1</v>
      </c>
      <c r="N178" s="433" t="s">
        <v>69</v>
      </c>
      <c r="O178" s="433" t="str">
        <f>IF(H178="","",VLOOKUP(H178,'[1]Procedimientos Publicar'!$C$6:$E$85,3,FALSE))</f>
        <v>SUB GERENCIA COMERCIAL</v>
      </c>
      <c r="P178" s="433" t="s">
        <v>368</v>
      </c>
      <c r="Q178" s="180"/>
      <c r="R178" s="180"/>
      <c r="S178" s="180"/>
      <c r="T178" s="181">
        <v>1</v>
      </c>
      <c r="U178" s="180"/>
      <c r="V178" s="182">
        <v>43636</v>
      </c>
      <c r="W178" s="182">
        <v>43672</v>
      </c>
      <c r="X178" s="182">
        <v>43830</v>
      </c>
      <c r="Y178" s="357" t="s">
        <v>678</v>
      </c>
      <c r="Z178" s="180">
        <v>1</v>
      </c>
      <c r="AA178" s="185">
        <f t="shared" si="57"/>
        <v>1</v>
      </c>
      <c r="AB178" s="186">
        <f t="shared" ref="AB178:AB194" si="60">(IF(OR($T178="",AA178=""),"",IF(OR($T178=0,AA178=0),0,IF((AA178*100%)/$T178&gt;100%,100%,(AA178*100%)/$T178))))</f>
        <v>1</v>
      </c>
      <c r="AC178" s="8" t="str">
        <f t="shared" ref="AC178:AC194" si="61">IF(Z178="","",IF(AB178&lt;100%, IF(AB178&lt;25%, "ALERTA","EN TERMINO"), IF(AB178=100%, "OK", "EN TERMINO")))</f>
        <v>OK</v>
      </c>
      <c r="AF178" s="13" t="str">
        <f t="shared" si="48"/>
        <v>CUMPLIDA</v>
      </c>
      <c r="BG178" s="13" t="str">
        <f t="shared" si="58"/>
        <v>CUMPLIDA</v>
      </c>
      <c r="BI178" s="547" t="str">
        <f t="shared" si="50"/>
        <v>CERRADO</v>
      </c>
    </row>
    <row r="179" spans="1:61" ht="35.1" customHeight="1" x14ac:dyDescent="0.25">
      <c r="A179" s="180"/>
      <c r="B179" s="180"/>
      <c r="C179" s="433" t="s">
        <v>154</v>
      </c>
      <c r="D179" s="180"/>
      <c r="E179" s="596"/>
      <c r="F179" s="180"/>
      <c r="G179" s="180">
        <v>2</v>
      </c>
      <c r="H179" s="427" t="s">
        <v>738</v>
      </c>
      <c r="I179" s="351" t="s">
        <v>663</v>
      </c>
      <c r="J179" s="553" t="s">
        <v>824</v>
      </c>
      <c r="K179" s="556" t="s">
        <v>840</v>
      </c>
      <c r="L179" s="555" t="s">
        <v>854</v>
      </c>
      <c r="M179" s="180">
        <v>1</v>
      </c>
      <c r="N179" s="433" t="s">
        <v>69</v>
      </c>
      <c r="O179" s="433" t="str">
        <f>IF(H179="","",VLOOKUP(H179,'[1]Procedimientos Publicar'!$C$6:$E$85,3,FALSE))</f>
        <v>SUB GERENCIA COMERCIAL</v>
      </c>
      <c r="P179" s="433" t="s">
        <v>368</v>
      </c>
      <c r="Q179" s="180"/>
      <c r="R179" s="180"/>
      <c r="S179" s="180"/>
      <c r="T179" s="181">
        <v>1</v>
      </c>
      <c r="U179" s="180"/>
      <c r="V179" s="182">
        <v>43641</v>
      </c>
      <c r="W179" s="182">
        <v>43710</v>
      </c>
      <c r="X179" s="182">
        <v>43830</v>
      </c>
      <c r="Y179" s="358" t="s">
        <v>679</v>
      </c>
      <c r="Z179" s="180">
        <v>1</v>
      </c>
      <c r="AA179" s="185">
        <f t="shared" si="57"/>
        <v>1</v>
      </c>
      <c r="AB179" s="186">
        <f t="shared" si="60"/>
        <v>1</v>
      </c>
      <c r="AC179" s="8" t="str">
        <f t="shared" si="61"/>
        <v>OK</v>
      </c>
      <c r="AF179" s="13" t="str">
        <f t="shared" si="48"/>
        <v>CUMPLIDA</v>
      </c>
      <c r="BG179" s="13" t="str">
        <f t="shared" si="58"/>
        <v>CUMPLIDA</v>
      </c>
      <c r="BI179" s="547" t="str">
        <f t="shared" si="50"/>
        <v>CERRADO</v>
      </c>
    </row>
    <row r="180" spans="1:61" ht="35.1" customHeight="1" x14ac:dyDescent="0.25">
      <c r="A180" s="180"/>
      <c r="B180" s="180"/>
      <c r="C180" s="433" t="s">
        <v>154</v>
      </c>
      <c r="D180" s="180"/>
      <c r="E180" s="596"/>
      <c r="F180" s="180"/>
      <c r="G180" s="180">
        <v>3</v>
      </c>
      <c r="H180" s="427" t="s">
        <v>738</v>
      </c>
      <c r="I180" s="351" t="s">
        <v>664</v>
      </c>
      <c r="J180" s="553" t="s">
        <v>825</v>
      </c>
      <c r="K180" s="556" t="s">
        <v>841</v>
      </c>
      <c r="L180" s="555" t="s">
        <v>494</v>
      </c>
      <c r="M180" s="180">
        <v>1</v>
      </c>
      <c r="N180" s="433" t="s">
        <v>69</v>
      </c>
      <c r="O180" s="433" t="str">
        <f>IF(H180="","",VLOOKUP(H180,'[1]Procedimientos Publicar'!$C$6:$E$85,3,FALSE))</f>
        <v>SUB GERENCIA COMERCIAL</v>
      </c>
      <c r="P180" s="433" t="s">
        <v>368</v>
      </c>
      <c r="Q180" s="180"/>
      <c r="R180" s="180"/>
      <c r="S180" s="180"/>
      <c r="T180" s="181">
        <v>1</v>
      </c>
      <c r="U180" s="180"/>
      <c r="V180" s="182">
        <v>43648</v>
      </c>
      <c r="W180" s="182">
        <v>43710</v>
      </c>
      <c r="X180" s="182">
        <v>43830</v>
      </c>
      <c r="Y180" s="357" t="s">
        <v>680</v>
      </c>
      <c r="Z180" s="180">
        <v>1</v>
      </c>
      <c r="AA180" s="185">
        <f t="shared" si="57"/>
        <v>1</v>
      </c>
      <c r="AB180" s="186">
        <f t="shared" si="60"/>
        <v>1</v>
      </c>
      <c r="AC180" s="8" t="str">
        <f t="shared" si="61"/>
        <v>OK</v>
      </c>
      <c r="AF180" s="13" t="str">
        <f t="shared" si="48"/>
        <v>CUMPLIDA</v>
      </c>
      <c r="BG180" s="13" t="str">
        <f t="shared" si="58"/>
        <v>CUMPLIDA</v>
      </c>
      <c r="BI180" s="547" t="str">
        <f t="shared" si="50"/>
        <v>CERRADO</v>
      </c>
    </row>
    <row r="181" spans="1:61" ht="35.1" customHeight="1" x14ac:dyDescent="0.25">
      <c r="A181" s="180"/>
      <c r="B181" s="180"/>
      <c r="C181" s="433" t="s">
        <v>154</v>
      </c>
      <c r="D181" s="180"/>
      <c r="E181" s="596"/>
      <c r="F181" s="180"/>
      <c r="G181" s="180">
        <v>4</v>
      </c>
      <c r="H181" s="427" t="s">
        <v>738</v>
      </c>
      <c r="I181" s="351" t="s">
        <v>665</v>
      </c>
      <c r="J181" s="553" t="s">
        <v>826</v>
      </c>
      <c r="K181" s="556" t="str">
        <f>+K180</f>
        <v>Revisión y ajuste del procedimiento PRO410-199</v>
      </c>
      <c r="L181" s="555" t="str">
        <f>+L180</f>
        <v>Procedimiento ajustado</v>
      </c>
      <c r="M181" s="180">
        <v>1</v>
      </c>
      <c r="N181" s="433" t="s">
        <v>69</v>
      </c>
      <c r="O181" s="433" t="str">
        <f>IF(H181="","",VLOOKUP(H181,'[1]Procedimientos Publicar'!$C$6:$E$85,3,FALSE))</f>
        <v>SUB GERENCIA COMERCIAL</v>
      </c>
      <c r="P181" s="433" t="s">
        <v>368</v>
      </c>
      <c r="Q181" s="180"/>
      <c r="R181" s="180"/>
      <c r="S181" s="180"/>
      <c r="T181" s="181">
        <v>1</v>
      </c>
      <c r="U181" s="180"/>
      <c r="V181" s="182">
        <v>43648</v>
      </c>
      <c r="W181" s="182">
        <v>43710</v>
      </c>
      <c r="X181" s="182">
        <v>43830</v>
      </c>
      <c r="Y181" s="357" t="s">
        <v>680</v>
      </c>
      <c r="Z181" s="180">
        <v>1</v>
      </c>
      <c r="AA181" s="185">
        <f t="shared" si="57"/>
        <v>1</v>
      </c>
      <c r="AB181" s="186">
        <f t="shared" si="60"/>
        <v>1</v>
      </c>
      <c r="AC181" s="8" t="str">
        <f t="shared" si="61"/>
        <v>OK</v>
      </c>
      <c r="AF181" s="13" t="str">
        <f t="shared" si="48"/>
        <v>CUMPLIDA</v>
      </c>
      <c r="BG181" s="13" t="str">
        <f t="shared" si="58"/>
        <v>CUMPLIDA</v>
      </c>
      <c r="BI181" s="547" t="str">
        <f t="shared" si="50"/>
        <v>CERRADO</v>
      </c>
    </row>
    <row r="182" spans="1:61" ht="35.1" customHeight="1" x14ac:dyDescent="0.25">
      <c r="A182" s="180"/>
      <c r="B182" s="180"/>
      <c r="C182" s="433" t="s">
        <v>154</v>
      </c>
      <c r="D182" s="180"/>
      <c r="E182" s="596"/>
      <c r="F182" s="180"/>
      <c r="G182" s="180">
        <v>5</v>
      </c>
      <c r="H182" s="427" t="s">
        <v>738</v>
      </c>
      <c r="I182" s="350" t="s">
        <v>693</v>
      </c>
      <c r="J182" s="548" t="s">
        <v>827</v>
      </c>
      <c r="K182" s="555" t="s">
        <v>842</v>
      </c>
      <c r="L182" s="555" t="s">
        <v>855</v>
      </c>
      <c r="M182" s="180">
        <v>1</v>
      </c>
      <c r="N182" s="433" t="s">
        <v>69</v>
      </c>
      <c r="O182" s="433" t="str">
        <f>IF(H182="","",VLOOKUP(H182,'[1]Procedimientos Publicar'!$C$6:$E$85,3,FALSE))</f>
        <v>SUB GERENCIA COMERCIAL</v>
      </c>
      <c r="P182" s="433" t="s">
        <v>368</v>
      </c>
      <c r="Q182" s="180"/>
      <c r="R182" s="180"/>
      <c r="S182" s="180"/>
      <c r="T182" s="181">
        <v>1</v>
      </c>
      <c r="U182" s="180"/>
      <c r="V182" s="182">
        <v>43641</v>
      </c>
      <c r="W182" s="182">
        <v>43738</v>
      </c>
      <c r="X182" s="182">
        <v>43830</v>
      </c>
      <c r="Y182" s="357" t="s">
        <v>681</v>
      </c>
      <c r="Z182" s="180">
        <v>1</v>
      </c>
      <c r="AA182" s="185">
        <f t="shared" si="57"/>
        <v>1</v>
      </c>
      <c r="AB182" s="186">
        <f t="shared" si="60"/>
        <v>1</v>
      </c>
      <c r="AC182" s="8" t="str">
        <f t="shared" si="61"/>
        <v>OK</v>
      </c>
      <c r="AF182" s="13" t="str">
        <f t="shared" si="48"/>
        <v>CUMPLIDA</v>
      </c>
      <c r="BG182" s="13" t="str">
        <f t="shared" si="58"/>
        <v>CUMPLIDA</v>
      </c>
      <c r="BI182" s="547" t="str">
        <f t="shared" si="50"/>
        <v>CERRADO</v>
      </c>
    </row>
    <row r="183" spans="1:61" ht="35.1" customHeight="1" x14ac:dyDescent="0.25">
      <c r="A183" s="180"/>
      <c r="B183" s="180"/>
      <c r="C183" s="433" t="s">
        <v>154</v>
      </c>
      <c r="D183" s="180"/>
      <c r="E183" s="596"/>
      <c r="F183" s="180"/>
      <c r="G183" s="180">
        <v>6</v>
      </c>
      <c r="H183" s="427" t="s">
        <v>738</v>
      </c>
      <c r="I183" s="350" t="s">
        <v>694</v>
      </c>
      <c r="J183" s="548" t="s">
        <v>828</v>
      </c>
      <c r="K183" s="555" t="s">
        <v>843</v>
      </c>
      <c r="L183" s="555" t="s">
        <v>856</v>
      </c>
      <c r="M183" s="180">
        <v>1</v>
      </c>
      <c r="N183" s="433" t="s">
        <v>69</v>
      </c>
      <c r="O183" s="433" t="str">
        <f>IF(H183="","",VLOOKUP(H183,'[1]Procedimientos Publicar'!$C$6:$E$85,3,FALSE))</f>
        <v>SUB GERENCIA COMERCIAL</v>
      </c>
      <c r="P183" s="433" t="s">
        <v>368</v>
      </c>
      <c r="Q183" s="180"/>
      <c r="R183" s="180"/>
      <c r="S183" s="180"/>
      <c r="T183" s="181">
        <v>1</v>
      </c>
      <c r="U183" s="180"/>
      <c r="V183" s="182">
        <v>43648</v>
      </c>
      <c r="W183" s="182">
        <v>43738</v>
      </c>
      <c r="X183" s="182">
        <v>43830</v>
      </c>
      <c r="Y183" s="353" t="s">
        <v>682</v>
      </c>
      <c r="Z183" s="180">
        <v>0.5</v>
      </c>
      <c r="AA183" s="185">
        <f t="shared" si="57"/>
        <v>0.5</v>
      </c>
      <c r="AB183" s="186">
        <f t="shared" si="60"/>
        <v>0.5</v>
      </c>
      <c r="AC183" s="8" t="str">
        <f t="shared" si="61"/>
        <v>EN TERMINO</v>
      </c>
      <c r="AF183" s="13" t="str">
        <f t="shared" si="48"/>
        <v>PENDIENTE</v>
      </c>
      <c r="BG183" s="13" t="str">
        <f t="shared" si="58"/>
        <v>INCUMPLIDA</v>
      </c>
      <c r="BI183" s="547" t="str">
        <f t="shared" si="50"/>
        <v>ABIERTO</v>
      </c>
    </row>
    <row r="184" spans="1:61" ht="35.1" customHeight="1" x14ac:dyDescent="0.25">
      <c r="A184" s="180"/>
      <c r="B184" s="180"/>
      <c r="C184" s="433" t="s">
        <v>154</v>
      </c>
      <c r="D184" s="180"/>
      <c r="E184" s="596"/>
      <c r="F184" s="180"/>
      <c r="G184" s="180">
        <v>7</v>
      </c>
      <c r="H184" s="427" t="s">
        <v>738</v>
      </c>
      <c r="I184" s="350" t="s">
        <v>695</v>
      </c>
      <c r="J184" s="548" t="s">
        <v>829</v>
      </c>
      <c r="K184" s="555" t="s">
        <v>844</v>
      </c>
      <c r="L184" s="555" t="s">
        <v>857</v>
      </c>
      <c r="M184" s="180">
        <v>1</v>
      </c>
      <c r="N184" s="433" t="s">
        <v>69</v>
      </c>
      <c r="O184" s="433" t="str">
        <f>IF(H184="","",VLOOKUP(H184,'[1]Procedimientos Publicar'!$C$6:$E$85,3,FALSE))</f>
        <v>SUB GERENCIA COMERCIAL</v>
      </c>
      <c r="P184" s="433" t="s">
        <v>368</v>
      </c>
      <c r="Q184" s="180"/>
      <c r="R184" s="180"/>
      <c r="S184" s="180"/>
      <c r="T184" s="181">
        <v>1</v>
      </c>
      <c r="U184" s="180"/>
      <c r="V184" s="182">
        <v>43641</v>
      </c>
      <c r="W184" s="182">
        <v>43671</v>
      </c>
      <c r="X184" s="182">
        <v>43830</v>
      </c>
      <c r="Y184" s="357" t="s">
        <v>683</v>
      </c>
      <c r="Z184" s="180">
        <v>1</v>
      </c>
      <c r="AA184" s="185">
        <f t="shared" si="57"/>
        <v>1</v>
      </c>
      <c r="AB184" s="186">
        <f t="shared" si="60"/>
        <v>1</v>
      </c>
      <c r="AC184" s="8" t="str">
        <f t="shared" si="61"/>
        <v>OK</v>
      </c>
      <c r="AF184" s="13" t="str">
        <f t="shared" si="48"/>
        <v>CUMPLIDA</v>
      </c>
      <c r="BG184" s="13" t="str">
        <f t="shared" si="58"/>
        <v>CUMPLIDA</v>
      </c>
      <c r="BI184" s="547" t="str">
        <f t="shared" si="50"/>
        <v>CERRADO</v>
      </c>
    </row>
    <row r="185" spans="1:61" ht="35.1" customHeight="1" x14ac:dyDescent="0.25">
      <c r="A185" s="180"/>
      <c r="B185" s="180"/>
      <c r="C185" s="433" t="s">
        <v>154</v>
      </c>
      <c r="D185" s="180"/>
      <c r="E185" s="596"/>
      <c r="F185" s="180"/>
      <c r="G185" s="180">
        <v>8</v>
      </c>
      <c r="H185" s="427" t="s">
        <v>738</v>
      </c>
      <c r="I185" s="352" t="s">
        <v>666</v>
      </c>
      <c r="J185" s="548" t="s">
        <v>830</v>
      </c>
      <c r="K185" s="555" t="s">
        <v>845</v>
      </c>
      <c r="L185" s="555" t="s">
        <v>858</v>
      </c>
      <c r="M185" s="180">
        <v>3</v>
      </c>
      <c r="N185" s="433" t="s">
        <v>69</v>
      </c>
      <c r="O185" s="433" t="str">
        <f>IF(H185="","",VLOOKUP(H185,'[1]Procedimientos Publicar'!$C$6:$E$85,3,FALSE))</f>
        <v>SUB GERENCIA COMERCIAL</v>
      </c>
      <c r="P185" s="433" t="s">
        <v>368</v>
      </c>
      <c r="Q185" s="180"/>
      <c r="R185" s="180"/>
      <c r="S185" s="180"/>
      <c r="T185" s="181">
        <v>1</v>
      </c>
      <c r="U185" s="180"/>
      <c r="V185" s="182">
        <v>43641</v>
      </c>
      <c r="W185" s="182">
        <v>43707</v>
      </c>
      <c r="X185" s="182">
        <v>43830</v>
      </c>
      <c r="Y185" s="357" t="s">
        <v>684</v>
      </c>
      <c r="Z185" s="180">
        <v>3</v>
      </c>
      <c r="AA185" s="185">
        <f t="shared" si="57"/>
        <v>1</v>
      </c>
      <c r="AB185" s="186">
        <f t="shared" si="60"/>
        <v>1</v>
      </c>
      <c r="AC185" s="8" t="str">
        <f t="shared" si="61"/>
        <v>OK</v>
      </c>
      <c r="AF185" s="13" t="str">
        <f t="shared" si="48"/>
        <v>CUMPLIDA</v>
      </c>
      <c r="BG185" s="13" t="str">
        <f t="shared" si="58"/>
        <v>CUMPLIDA</v>
      </c>
      <c r="BI185" s="547" t="str">
        <f t="shared" si="50"/>
        <v>CERRADO</v>
      </c>
    </row>
    <row r="186" spans="1:61" ht="35.1" customHeight="1" x14ac:dyDescent="0.25">
      <c r="A186" s="180"/>
      <c r="B186" s="180"/>
      <c r="C186" s="433" t="s">
        <v>154</v>
      </c>
      <c r="D186" s="180"/>
      <c r="E186" s="596"/>
      <c r="F186" s="180"/>
      <c r="G186" s="180">
        <v>9</v>
      </c>
      <c r="H186" s="427" t="s">
        <v>738</v>
      </c>
      <c r="I186" s="350" t="s">
        <v>696</v>
      </c>
      <c r="J186" s="548" t="s">
        <v>831</v>
      </c>
      <c r="K186" s="555" t="s">
        <v>846</v>
      </c>
      <c r="L186" s="555" t="s">
        <v>859</v>
      </c>
      <c r="M186" s="180">
        <v>1</v>
      </c>
      <c r="N186" s="433" t="s">
        <v>69</v>
      </c>
      <c r="O186" s="433" t="str">
        <f>IF(H186="","",VLOOKUP(H186,'[1]Procedimientos Publicar'!$C$6:$E$85,3,FALSE))</f>
        <v>SUB GERENCIA COMERCIAL</v>
      </c>
      <c r="P186" s="433" t="s">
        <v>368</v>
      </c>
      <c r="Q186" s="180"/>
      <c r="R186" s="180"/>
      <c r="S186" s="180"/>
      <c r="T186" s="181">
        <v>1</v>
      </c>
      <c r="U186" s="180"/>
      <c r="V186" s="182">
        <v>43641</v>
      </c>
      <c r="W186" s="182">
        <v>43707</v>
      </c>
      <c r="X186" s="182">
        <v>43830</v>
      </c>
      <c r="Y186" s="357" t="s">
        <v>685</v>
      </c>
      <c r="Z186" s="180">
        <v>1</v>
      </c>
      <c r="AA186" s="185">
        <f t="shared" si="57"/>
        <v>1</v>
      </c>
      <c r="AB186" s="186">
        <f t="shared" si="60"/>
        <v>1</v>
      </c>
      <c r="AC186" s="8" t="str">
        <f t="shared" si="61"/>
        <v>OK</v>
      </c>
      <c r="AF186" s="13" t="str">
        <f t="shared" si="48"/>
        <v>CUMPLIDA</v>
      </c>
      <c r="BG186" s="13" t="str">
        <f t="shared" si="58"/>
        <v>CUMPLIDA</v>
      </c>
      <c r="BI186" s="547" t="str">
        <f t="shared" si="50"/>
        <v>CERRADO</v>
      </c>
    </row>
    <row r="187" spans="1:61" ht="35.1" customHeight="1" x14ac:dyDescent="0.25">
      <c r="A187" s="180"/>
      <c r="B187" s="180"/>
      <c r="C187" s="433" t="s">
        <v>154</v>
      </c>
      <c r="D187" s="180"/>
      <c r="E187" s="596"/>
      <c r="F187" s="180"/>
      <c r="G187" s="180">
        <v>10</v>
      </c>
      <c r="H187" s="427" t="s">
        <v>738</v>
      </c>
      <c r="I187" s="350" t="s">
        <v>697</v>
      </c>
      <c r="J187" s="548" t="s">
        <v>832</v>
      </c>
      <c r="K187" s="555" t="s">
        <v>847</v>
      </c>
      <c r="L187" s="555" t="s">
        <v>857</v>
      </c>
      <c r="M187" s="180">
        <v>1</v>
      </c>
      <c r="N187" s="433" t="s">
        <v>69</v>
      </c>
      <c r="O187" s="433" t="str">
        <f>IF(H187="","",VLOOKUP(H187,'[1]Procedimientos Publicar'!$C$6:$E$85,3,FALSE))</f>
        <v>SUB GERENCIA COMERCIAL</v>
      </c>
      <c r="P187" s="433" t="s">
        <v>368</v>
      </c>
      <c r="Q187" s="180"/>
      <c r="R187" s="180"/>
      <c r="S187" s="180"/>
      <c r="T187" s="181">
        <v>1</v>
      </c>
      <c r="U187" s="180"/>
      <c r="V187" s="182">
        <v>43648</v>
      </c>
      <c r="W187" s="182">
        <v>43707</v>
      </c>
      <c r="X187" s="182">
        <v>43830</v>
      </c>
      <c r="Y187" s="357" t="s">
        <v>686</v>
      </c>
      <c r="Z187" s="180">
        <v>1</v>
      </c>
      <c r="AA187" s="185">
        <f t="shared" si="57"/>
        <v>1</v>
      </c>
      <c r="AB187" s="186">
        <f t="shared" si="60"/>
        <v>1</v>
      </c>
      <c r="AC187" s="8" t="str">
        <f t="shared" si="61"/>
        <v>OK</v>
      </c>
      <c r="AF187" s="13" t="str">
        <f t="shared" si="48"/>
        <v>CUMPLIDA</v>
      </c>
      <c r="BG187" s="13" t="str">
        <f t="shared" si="58"/>
        <v>CUMPLIDA</v>
      </c>
      <c r="BI187" s="547" t="str">
        <f t="shared" si="50"/>
        <v>CERRADO</v>
      </c>
    </row>
    <row r="188" spans="1:61" ht="35.1" customHeight="1" x14ac:dyDescent="0.25">
      <c r="A188" s="180"/>
      <c r="B188" s="180"/>
      <c r="C188" s="433" t="s">
        <v>154</v>
      </c>
      <c r="D188" s="180"/>
      <c r="E188" s="596"/>
      <c r="F188" s="180"/>
      <c r="G188" s="180">
        <v>11</v>
      </c>
      <c r="H188" s="427" t="s">
        <v>738</v>
      </c>
      <c r="I188" s="350" t="s">
        <v>698</v>
      </c>
      <c r="J188" s="548" t="s">
        <v>833</v>
      </c>
      <c r="K188" s="555" t="s">
        <v>847</v>
      </c>
      <c r="L188" s="555" t="str">
        <f>+L187</f>
        <v>Documento expedido</v>
      </c>
      <c r="M188" s="180">
        <v>1</v>
      </c>
      <c r="N188" s="433" t="s">
        <v>69</v>
      </c>
      <c r="O188" s="433" t="str">
        <f>IF(H188="","",VLOOKUP(H188,'[1]Procedimientos Publicar'!$C$6:$E$85,3,FALSE))</f>
        <v>SUB GERENCIA COMERCIAL</v>
      </c>
      <c r="P188" s="433" t="s">
        <v>368</v>
      </c>
      <c r="Q188" s="180"/>
      <c r="R188" s="180"/>
      <c r="S188" s="180"/>
      <c r="T188" s="181">
        <v>1</v>
      </c>
      <c r="U188" s="180"/>
      <c r="V188" s="182">
        <v>43648</v>
      </c>
      <c r="W188" s="182">
        <v>43707</v>
      </c>
      <c r="X188" s="182">
        <v>43830</v>
      </c>
      <c r="Y188" s="357" t="s">
        <v>686</v>
      </c>
      <c r="Z188" s="180">
        <v>1</v>
      </c>
      <c r="AA188" s="185">
        <f t="shared" si="57"/>
        <v>1</v>
      </c>
      <c r="AB188" s="186">
        <f t="shared" si="60"/>
        <v>1</v>
      </c>
      <c r="AC188" s="8" t="str">
        <f t="shared" si="61"/>
        <v>OK</v>
      </c>
      <c r="AF188" s="13" t="str">
        <f t="shared" si="48"/>
        <v>CUMPLIDA</v>
      </c>
      <c r="BG188" s="13" t="str">
        <f t="shared" si="58"/>
        <v>CUMPLIDA</v>
      </c>
      <c r="BI188" s="547" t="str">
        <f t="shared" si="50"/>
        <v>CERRADO</v>
      </c>
    </row>
    <row r="189" spans="1:61" ht="35.1" customHeight="1" x14ac:dyDescent="0.25">
      <c r="A189" s="180"/>
      <c r="B189" s="180"/>
      <c r="C189" s="433" t="s">
        <v>154</v>
      </c>
      <c r="D189" s="180"/>
      <c r="E189" s="596"/>
      <c r="F189" s="180"/>
      <c r="G189" s="180">
        <v>12</v>
      </c>
      <c r="H189" s="427" t="s">
        <v>738</v>
      </c>
      <c r="I189" s="352" t="s">
        <v>667</v>
      </c>
      <c r="J189" s="548" t="str">
        <f>+J188</f>
        <v>Ausencia de documento denominado "Protocolo de seguridad del sorteo" donde se incluyan todas las condiciones y características requeridas incluyendo lo relacionado con las camaras.</v>
      </c>
      <c r="K189" s="555" t="s">
        <v>848</v>
      </c>
      <c r="L189" s="555" t="s">
        <v>860</v>
      </c>
      <c r="M189" s="180">
        <v>1</v>
      </c>
      <c r="N189" s="433" t="s">
        <v>69</v>
      </c>
      <c r="O189" s="433" t="str">
        <f>IF(H189="","",VLOOKUP(H189,'[1]Procedimientos Publicar'!$C$6:$E$85,3,FALSE))</f>
        <v>SUB GERENCIA COMERCIAL</v>
      </c>
      <c r="P189" s="433" t="s">
        <v>368</v>
      </c>
      <c r="Q189" s="180"/>
      <c r="R189" s="180"/>
      <c r="S189" s="180"/>
      <c r="T189" s="181">
        <v>1</v>
      </c>
      <c r="U189" s="180"/>
      <c r="V189" s="182">
        <v>43770</v>
      </c>
      <c r="W189" s="182">
        <v>43798</v>
      </c>
      <c r="X189" s="182">
        <v>43830</v>
      </c>
      <c r="Y189" s="359" t="s">
        <v>707</v>
      </c>
      <c r="Z189" s="180">
        <v>1</v>
      </c>
      <c r="AA189" s="185">
        <f t="shared" si="57"/>
        <v>1</v>
      </c>
      <c r="AB189" s="186">
        <f t="shared" si="60"/>
        <v>1</v>
      </c>
      <c r="AC189" s="8" t="str">
        <f t="shared" si="61"/>
        <v>OK</v>
      </c>
      <c r="AF189" s="13" t="str">
        <f t="shared" si="48"/>
        <v>CUMPLIDA</v>
      </c>
      <c r="BG189" s="13" t="str">
        <f t="shared" si="58"/>
        <v>CUMPLIDA</v>
      </c>
      <c r="BI189" s="547" t="str">
        <f t="shared" si="50"/>
        <v>CERRADO</v>
      </c>
    </row>
    <row r="190" spans="1:61" ht="35.1" customHeight="1" x14ac:dyDescent="0.25">
      <c r="A190" s="180"/>
      <c r="B190" s="180"/>
      <c r="C190" s="433" t="s">
        <v>154</v>
      </c>
      <c r="D190" s="180"/>
      <c r="E190" s="596"/>
      <c r="F190" s="180"/>
      <c r="G190" s="180">
        <v>13</v>
      </c>
      <c r="H190" s="427" t="s">
        <v>738</v>
      </c>
      <c r="I190" s="350" t="s">
        <v>699</v>
      </c>
      <c r="J190" s="548" t="s">
        <v>834</v>
      </c>
      <c r="K190" s="555" t="s">
        <v>849</v>
      </c>
      <c r="L190" s="555" t="s">
        <v>856</v>
      </c>
      <c r="M190" s="180">
        <v>1</v>
      </c>
      <c r="N190" s="433" t="s">
        <v>69</v>
      </c>
      <c r="O190" s="433" t="str">
        <f>IF(H190="","",VLOOKUP(H190,'[1]Procedimientos Publicar'!$C$6:$E$85,3,FALSE))</f>
        <v>SUB GERENCIA COMERCIAL</v>
      </c>
      <c r="P190" s="433" t="s">
        <v>368</v>
      </c>
      <c r="Q190" s="180"/>
      <c r="R190" s="180"/>
      <c r="S190" s="180"/>
      <c r="T190" s="181">
        <v>1</v>
      </c>
      <c r="U190" s="180"/>
      <c r="V190" s="182">
        <v>43641</v>
      </c>
      <c r="W190" s="182">
        <v>43707</v>
      </c>
      <c r="X190" s="182">
        <v>43830</v>
      </c>
      <c r="Y190" s="358" t="s">
        <v>708</v>
      </c>
      <c r="Z190" s="180">
        <v>1</v>
      </c>
      <c r="AA190" s="185">
        <f t="shared" si="57"/>
        <v>1</v>
      </c>
      <c r="AB190" s="186">
        <f t="shared" si="60"/>
        <v>1</v>
      </c>
      <c r="AC190" s="8" t="str">
        <f t="shared" si="61"/>
        <v>OK</v>
      </c>
      <c r="AF190" s="13" t="str">
        <f t="shared" si="48"/>
        <v>CUMPLIDA</v>
      </c>
      <c r="BG190" s="13" t="str">
        <f t="shared" si="58"/>
        <v>CUMPLIDA</v>
      </c>
      <c r="BI190" s="547" t="str">
        <f t="shared" si="50"/>
        <v>CERRADO</v>
      </c>
    </row>
    <row r="191" spans="1:61" ht="35.1" customHeight="1" x14ac:dyDescent="0.25">
      <c r="A191" s="180"/>
      <c r="B191" s="180"/>
      <c r="C191" s="433" t="s">
        <v>154</v>
      </c>
      <c r="D191" s="180"/>
      <c r="E191" s="596"/>
      <c r="F191" s="180"/>
      <c r="G191" s="180">
        <v>14</v>
      </c>
      <c r="H191" s="427" t="s">
        <v>738</v>
      </c>
      <c r="I191" s="350" t="s">
        <v>700</v>
      </c>
      <c r="J191" s="548" t="s">
        <v>835</v>
      </c>
      <c r="K191" s="554" t="s">
        <v>651</v>
      </c>
      <c r="L191" s="555"/>
      <c r="M191" s="180">
        <v>1</v>
      </c>
      <c r="N191" s="433" t="s">
        <v>69</v>
      </c>
      <c r="O191" s="433" t="str">
        <f>IF(H191="","",VLOOKUP(H191,'[1]Procedimientos Publicar'!$C$6:$E$85,3,FALSE))</f>
        <v>SUB GERENCIA COMERCIAL</v>
      </c>
      <c r="P191" s="433" t="s">
        <v>368</v>
      </c>
      <c r="Q191" s="180"/>
      <c r="R191" s="180"/>
      <c r="S191" s="180"/>
      <c r="T191" s="181">
        <v>1</v>
      </c>
      <c r="U191" s="180"/>
      <c r="V191" s="182">
        <v>43678</v>
      </c>
      <c r="W191" s="182">
        <v>43707</v>
      </c>
      <c r="X191" s="182">
        <v>43830</v>
      </c>
      <c r="Y191" s="359" t="s">
        <v>709</v>
      </c>
      <c r="Z191" s="180">
        <v>1</v>
      </c>
      <c r="AA191" s="185">
        <f t="shared" si="57"/>
        <v>1</v>
      </c>
      <c r="AB191" s="186">
        <f t="shared" si="60"/>
        <v>1</v>
      </c>
      <c r="AC191" s="8" t="str">
        <f t="shared" si="61"/>
        <v>OK</v>
      </c>
      <c r="AF191" s="13" t="str">
        <f t="shared" si="48"/>
        <v>CUMPLIDA</v>
      </c>
      <c r="BG191" s="13" t="str">
        <f t="shared" si="58"/>
        <v>CUMPLIDA</v>
      </c>
      <c r="BI191" s="547" t="str">
        <f t="shared" si="50"/>
        <v>CERRADO</v>
      </c>
    </row>
    <row r="192" spans="1:61" ht="35.1" customHeight="1" x14ac:dyDescent="0.25">
      <c r="A192" s="180"/>
      <c r="B192" s="180"/>
      <c r="C192" s="433" t="s">
        <v>154</v>
      </c>
      <c r="D192" s="180"/>
      <c r="E192" s="596"/>
      <c r="F192" s="180"/>
      <c r="G192" s="180">
        <v>15</v>
      </c>
      <c r="H192" s="427" t="s">
        <v>738</v>
      </c>
      <c r="I192" s="350" t="s">
        <v>701</v>
      </c>
      <c r="J192" s="548" t="s">
        <v>836</v>
      </c>
      <c r="K192" s="555" t="s">
        <v>850</v>
      </c>
      <c r="L192" s="555" t="s">
        <v>856</v>
      </c>
      <c r="M192" s="180">
        <v>1</v>
      </c>
      <c r="N192" s="433" t="s">
        <v>69</v>
      </c>
      <c r="O192" s="433" t="str">
        <f>IF(H192="","",VLOOKUP(H192,'[1]Procedimientos Publicar'!$C$6:$E$85,3,FALSE))</f>
        <v>SUB GERENCIA COMERCIAL</v>
      </c>
      <c r="P192" s="433" t="s">
        <v>368</v>
      </c>
      <c r="Q192" s="180"/>
      <c r="R192" s="180"/>
      <c r="S192" s="180"/>
      <c r="T192" s="181">
        <v>1</v>
      </c>
      <c r="U192" s="180"/>
      <c r="V192" s="182">
        <v>43641</v>
      </c>
      <c r="W192" s="182">
        <v>43707</v>
      </c>
      <c r="X192" s="182">
        <v>43830</v>
      </c>
      <c r="Y192" s="357" t="s">
        <v>687</v>
      </c>
      <c r="Z192" s="180">
        <v>1</v>
      </c>
      <c r="AA192" s="185">
        <f t="shared" si="57"/>
        <v>1</v>
      </c>
      <c r="AB192" s="186">
        <f t="shared" si="60"/>
        <v>1</v>
      </c>
      <c r="AC192" s="8" t="str">
        <f t="shared" si="61"/>
        <v>OK</v>
      </c>
      <c r="AF192" s="13" t="str">
        <f t="shared" si="48"/>
        <v>CUMPLIDA</v>
      </c>
      <c r="BG192" s="13" t="str">
        <f t="shared" si="58"/>
        <v>CUMPLIDA</v>
      </c>
      <c r="BI192" s="547" t="str">
        <f t="shared" si="50"/>
        <v>CERRADO</v>
      </c>
    </row>
    <row r="193" spans="1:61" ht="35.1" customHeight="1" x14ac:dyDescent="0.25">
      <c r="A193" s="180"/>
      <c r="B193" s="180"/>
      <c r="C193" s="433" t="s">
        <v>154</v>
      </c>
      <c r="D193" s="180"/>
      <c r="E193" s="596"/>
      <c r="F193" s="180"/>
      <c r="G193" s="180">
        <v>16</v>
      </c>
      <c r="H193" s="427" t="s">
        <v>738</v>
      </c>
      <c r="I193" s="350" t="s">
        <v>702</v>
      </c>
      <c r="J193" s="548" t="s">
        <v>837</v>
      </c>
      <c r="K193" s="555" t="s">
        <v>851</v>
      </c>
      <c r="L193" s="555" t="s">
        <v>860</v>
      </c>
      <c r="M193" s="180">
        <v>1</v>
      </c>
      <c r="N193" s="433" t="s">
        <v>69</v>
      </c>
      <c r="O193" s="433" t="str">
        <f>IF(H193="","",VLOOKUP(H193,'[1]Procedimientos Publicar'!$C$6:$E$85,3,FALSE))</f>
        <v>SUB GERENCIA COMERCIAL</v>
      </c>
      <c r="P193" s="433" t="s">
        <v>368</v>
      </c>
      <c r="Q193" s="180"/>
      <c r="R193" s="180"/>
      <c r="S193" s="180"/>
      <c r="T193" s="181">
        <v>1</v>
      </c>
      <c r="U193" s="180"/>
      <c r="V193" s="182">
        <v>43692</v>
      </c>
      <c r="W193" s="182">
        <v>43769</v>
      </c>
      <c r="X193" s="182">
        <v>43830</v>
      </c>
      <c r="Y193" s="357" t="s">
        <v>710</v>
      </c>
      <c r="Z193" s="180">
        <v>1</v>
      </c>
      <c r="AA193" s="185">
        <f t="shared" si="57"/>
        <v>1</v>
      </c>
      <c r="AB193" s="186">
        <f t="shared" si="60"/>
        <v>1</v>
      </c>
      <c r="AC193" s="8" t="str">
        <f t="shared" si="61"/>
        <v>OK</v>
      </c>
      <c r="AF193" s="13" t="str">
        <f t="shared" si="48"/>
        <v>CUMPLIDA</v>
      </c>
      <c r="BG193" s="13" t="str">
        <f t="shared" ref="BG193:BG194" si="62">IF(AB193=100%,"CUMPLIDA","INCUMPLIDA")</f>
        <v>CUMPLIDA</v>
      </c>
      <c r="BI193" s="547" t="str">
        <f t="shared" si="50"/>
        <v>CERRADO</v>
      </c>
    </row>
    <row r="194" spans="1:61" ht="35.1" customHeight="1" x14ac:dyDescent="0.25">
      <c r="A194" s="180"/>
      <c r="B194" s="180"/>
      <c r="C194" s="433" t="s">
        <v>154</v>
      </c>
      <c r="D194" s="180"/>
      <c r="E194" s="596"/>
      <c r="F194" s="180"/>
      <c r="G194" s="180">
        <v>17</v>
      </c>
      <c r="H194" s="427" t="s">
        <v>738</v>
      </c>
      <c r="I194" s="350" t="s">
        <v>703</v>
      </c>
      <c r="J194" s="548" t="s">
        <v>838</v>
      </c>
      <c r="K194" s="555" t="s">
        <v>852</v>
      </c>
      <c r="L194" s="555" t="s">
        <v>494</v>
      </c>
      <c r="M194" s="180">
        <v>1</v>
      </c>
      <c r="N194" s="433" t="s">
        <v>69</v>
      </c>
      <c r="O194" s="433" t="str">
        <f>IF(H194="","",VLOOKUP(H194,'[1]Procedimientos Publicar'!$C$6:$E$85,3,FALSE))</f>
        <v>SUB GERENCIA COMERCIAL</v>
      </c>
      <c r="P194" s="433" t="s">
        <v>368</v>
      </c>
      <c r="Q194" s="180"/>
      <c r="R194" s="180"/>
      <c r="S194" s="180"/>
      <c r="T194" s="181">
        <v>1</v>
      </c>
      <c r="U194" s="180"/>
      <c r="V194" s="182">
        <v>43671</v>
      </c>
      <c r="W194" s="182">
        <v>43702</v>
      </c>
      <c r="X194" s="182">
        <v>43830</v>
      </c>
      <c r="Y194" s="357" t="s">
        <v>711</v>
      </c>
      <c r="Z194" s="180">
        <v>1</v>
      </c>
      <c r="AA194" s="185">
        <f t="shared" si="57"/>
        <v>1</v>
      </c>
      <c r="AB194" s="186">
        <f t="shared" si="60"/>
        <v>1</v>
      </c>
      <c r="AC194" s="8" t="str">
        <f t="shared" si="61"/>
        <v>OK</v>
      </c>
      <c r="AF194" s="13" t="str">
        <f t="shared" si="48"/>
        <v>CUMPLIDA</v>
      </c>
      <c r="BG194" s="13" t="str">
        <f t="shared" si="62"/>
        <v>CUMPLIDA</v>
      </c>
      <c r="BI194" s="547" t="str">
        <f t="shared" si="50"/>
        <v>CERRADO</v>
      </c>
    </row>
  </sheetData>
  <autoFilter ref="A3:CX194" xr:uid="{00000000-0009-0000-0000-000000000000}"/>
  <mergeCells count="93">
    <mergeCell ref="AY1:BG1"/>
    <mergeCell ref="G119:G121"/>
    <mergeCell ref="G122:G126"/>
    <mergeCell ref="E150:E157"/>
    <mergeCell ref="E158:E177"/>
    <mergeCell ref="E111:E115"/>
    <mergeCell ref="E116:E118"/>
    <mergeCell ref="E119:E129"/>
    <mergeCell ref="E79:E80"/>
    <mergeCell ref="E81:E82"/>
    <mergeCell ref="E83:E97"/>
    <mergeCell ref="E98:E102"/>
    <mergeCell ref="E103:E110"/>
    <mergeCell ref="E49:E51"/>
    <mergeCell ref="E52:E56"/>
    <mergeCell ref="E57:E66"/>
    <mergeCell ref="E178:E194"/>
    <mergeCell ref="E141:E149"/>
    <mergeCell ref="G151:G153"/>
    <mergeCell ref="E130:E131"/>
    <mergeCell ref="E132:E134"/>
    <mergeCell ref="E135:E137"/>
    <mergeCell ref="E138:E140"/>
    <mergeCell ref="E67:E70"/>
    <mergeCell ref="E71:E78"/>
    <mergeCell ref="E5:E21"/>
    <mergeCell ref="E22:E27"/>
    <mergeCell ref="E28:E42"/>
    <mergeCell ref="E43:E45"/>
    <mergeCell ref="E46:E48"/>
    <mergeCell ref="AP1:AW1"/>
    <mergeCell ref="AP2:AP3"/>
    <mergeCell ref="AQ2:AQ3"/>
    <mergeCell ref="AR2:AR3"/>
    <mergeCell ref="AS2:AS3"/>
    <mergeCell ref="AT2:AT3"/>
    <mergeCell ref="AU2:AU3"/>
    <mergeCell ref="AV2:AV3"/>
    <mergeCell ref="AW2:AW3"/>
    <mergeCell ref="N2:N3"/>
    <mergeCell ref="O2:O3"/>
    <mergeCell ref="P2:P3"/>
    <mergeCell ref="Q2:Q3"/>
    <mergeCell ref="W2:W3"/>
    <mergeCell ref="AK2:AK3"/>
    <mergeCell ref="BE2:BE3"/>
    <mergeCell ref="AZ2:AZ3"/>
    <mergeCell ref="AL2:AL3"/>
    <mergeCell ref="AM2:AM3"/>
    <mergeCell ref="AN2:AN3"/>
    <mergeCell ref="AY2:AY3"/>
    <mergeCell ref="BK2:BK4"/>
    <mergeCell ref="BG2:BG3"/>
    <mergeCell ref="BH2:BH3"/>
    <mergeCell ref="BI2:BI3"/>
    <mergeCell ref="BJ2:BJ3"/>
    <mergeCell ref="BF2:BF3"/>
    <mergeCell ref="BB2:BB3"/>
    <mergeCell ref="BC2:BC3"/>
    <mergeCell ref="BD2:BD3"/>
    <mergeCell ref="BA2:BA3"/>
    <mergeCell ref="AG1:AN1"/>
    <mergeCell ref="R2:R3"/>
    <mergeCell ref="S2:S3"/>
    <mergeCell ref="T2:T3"/>
    <mergeCell ref="U2:U3"/>
    <mergeCell ref="V2:V3"/>
    <mergeCell ref="X2:X3"/>
    <mergeCell ref="Y2:Y3"/>
    <mergeCell ref="Z2:Z3"/>
    <mergeCell ref="AI2:AI3"/>
    <mergeCell ref="AJ2:AJ3"/>
    <mergeCell ref="AD2:AD3"/>
    <mergeCell ref="AE2:AE3"/>
    <mergeCell ref="AG2:AG3"/>
    <mergeCell ref="AH2:AH3"/>
    <mergeCell ref="AC2:AC3"/>
    <mergeCell ref="J1:W1"/>
    <mergeCell ref="X1:AE1"/>
    <mergeCell ref="F2:F3"/>
    <mergeCell ref="G2:G3"/>
    <mergeCell ref="H2:H3"/>
    <mergeCell ref="I2:I3"/>
    <mergeCell ref="A1:I1"/>
    <mergeCell ref="A2:A3"/>
    <mergeCell ref="B2:B3"/>
    <mergeCell ref="C2:C3"/>
    <mergeCell ref="D2:D3"/>
    <mergeCell ref="E2:E3"/>
    <mergeCell ref="AA2:AA3"/>
    <mergeCell ref="AB2:AB3"/>
    <mergeCell ref="J2:J3"/>
    <mergeCell ref="K2:M2"/>
  </mergeCells>
  <conditionalFormatting sqref="AL5:AL6 AU5:AU6 BD5:BD6 AC5:AC45 AC49:AC194">
    <cfRule type="containsText" dxfId="503" priority="315" stopIfTrue="1" operator="containsText" text="EN TERMINO">
      <formula>NOT(ISERROR(SEARCH("EN TERMINO",AC5)))</formula>
    </cfRule>
    <cfRule type="containsText" priority="316" operator="containsText" text="AMARILLO">
      <formula>NOT(ISERROR(SEARCH("AMARILLO",AC5)))</formula>
    </cfRule>
    <cfRule type="containsText" dxfId="502" priority="317" stopIfTrue="1" operator="containsText" text="ALERTA">
      <formula>NOT(ISERROR(SEARCH("ALERTA",AC5)))</formula>
    </cfRule>
    <cfRule type="containsText" dxfId="501" priority="318" stopIfTrue="1" operator="containsText" text="OK">
      <formula>NOT(ISERROR(SEARCH("OK",AC5)))</formula>
    </cfRule>
  </conditionalFormatting>
  <conditionalFormatting sqref="BG5:BG45 AF62:BF62 AF59:AF194 BG49:BG194">
    <cfRule type="containsText" dxfId="500" priority="312" operator="containsText" text="Cumplida">
      <formula>NOT(ISERROR(SEARCH("Cumplida",AF5)))</formula>
    </cfRule>
    <cfRule type="containsText" dxfId="499" priority="313" operator="containsText" text="Pendiente">
      <formula>NOT(ISERROR(SEARCH("Pendiente",AF5)))</formula>
    </cfRule>
    <cfRule type="containsText" dxfId="498" priority="314" operator="containsText" text="Cumplida">
      <formula>NOT(ISERROR(SEARCH("Cumplida",AF5)))</formula>
    </cfRule>
  </conditionalFormatting>
  <conditionalFormatting sqref="BG5:BG45 AF62:BF62 AF5:AF45 AF49:AF194 BG49:BG194">
    <cfRule type="containsText" dxfId="497" priority="310" stopIfTrue="1" operator="containsText" text="CUMPLIDA">
      <formula>NOT(ISERROR(SEARCH("CUMPLIDA",AF5)))</formula>
    </cfRule>
  </conditionalFormatting>
  <conditionalFormatting sqref="BD5:BD6">
    <cfRule type="dataBar" priority="183">
      <dataBar>
        <cfvo type="min"/>
        <cfvo type="max"/>
        <color rgb="FF638EC6"/>
      </dataBar>
    </cfRule>
  </conditionalFormatting>
  <conditionalFormatting sqref="BG5:BG45 AF62:BF62 AF5:AF45 AF49:AF194 BG49:BG194">
    <cfRule type="containsText" dxfId="496" priority="73" stopIfTrue="1" operator="containsText" text="INCUMPLIDA">
      <formula>NOT(ISERROR(SEARCH("INCUMPLIDA",AF5)))</formula>
    </cfRule>
  </conditionalFormatting>
  <conditionalFormatting sqref="AU5:AU6">
    <cfRule type="dataBar" priority="345">
      <dataBar>
        <cfvo type="min"/>
        <cfvo type="max"/>
        <color rgb="FF638EC6"/>
      </dataBar>
    </cfRule>
  </conditionalFormatting>
  <conditionalFormatting sqref="AF28:AF45 AF49:AF194">
    <cfRule type="containsText" dxfId="495" priority="42" operator="containsText" text="PENDIENTE">
      <formula>NOT(ISERROR(SEARCH("PENDIENTE",AF28)))</formula>
    </cfRule>
  </conditionalFormatting>
  <conditionalFormatting sqref="AF5:AF45 AF49:AF194">
    <cfRule type="containsText" dxfId="494" priority="33" stopIfTrue="1" operator="containsText" text="PENDIENTE">
      <formula>NOT(ISERROR(SEARCH("PENDIENTE",AF5)))</formula>
    </cfRule>
  </conditionalFormatting>
  <conditionalFormatting sqref="BI5:BI45 BI49:BI194">
    <cfRule type="containsText" dxfId="493" priority="30" operator="containsText" text="cerrada">
      <formula>NOT(ISERROR(SEARCH("cerrada",BI5)))</formula>
    </cfRule>
    <cfRule type="containsText" dxfId="492" priority="31" operator="containsText" text="cerrado">
      <formula>NOT(ISERROR(SEARCH("cerrado",BI5)))</formula>
    </cfRule>
    <cfRule type="containsText" dxfId="491" priority="32" operator="containsText" text="Abierto">
      <formula>NOT(ISERROR(SEARCH("Abierto",BI5)))</formula>
    </cfRule>
  </conditionalFormatting>
  <conditionalFormatting sqref="BI5:BI45 BI49:BI194">
    <cfRule type="containsText" dxfId="490" priority="27" operator="containsText" text="cerrada">
      <formula>NOT(ISERROR(SEARCH("cerrada",BI5)))</formula>
    </cfRule>
    <cfRule type="containsText" dxfId="489" priority="28" operator="containsText" text="cerrado">
      <formula>NOT(ISERROR(SEARCH("cerrado",BI5)))</formula>
    </cfRule>
    <cfRule type="containsText" dxfId="488" priority="29" operator="containsText" text="Abierto">
      <formula>NOT(ISERROR(SEARCH("Abierto",BI5)))</formula>
    </cfRule>
  </conditionalFormatting>
  <conditionalFormatting sqref="AC46:AC48">
    <cfRule type="containsText" dxfId="487" priority="23" stopIfTrue="1" operator="containsText" text="EN TERMINO">
      <formula>NOT(ISERROR(SEARCH("EN TERMINO",AC46)))</formula>
    </cfRule>
    <cfRule type="containsText" priority="24" operator="containsText" text="AMARILLO">
      <formula>NOT(ISERROR(SEARCH("AMARILLO",AC46)))</formula>
    </cfRule>
    <cfRule type="containsText" dxfId="486" priority="25" stopIfTrue="1" operator="containsText" text="ALERTA">
      <formula>NOT(ISERROR(SEARCH("ALERTA",AC46)))</formula>
    </cfRule>
    <cfRule type="containsText" dxfId="485" priority="26" stopIfTrue="1" operator="containsText" text="OK">
      <formula>NOT(ISERROR(SEARCH("OK",AC46)))</formula>
    </cfRule>
  </conditionalFormatting>
  <conditionalFormatting sqref="BG46:BG48">
    <cfRule type="containsText" dxfId="484" priority="20" operator="containsText" text="Cumplida">
      <formula>NOT(ISERROR(SEARCH("Cumplida",BG46)))</formula>
    </cfRule>
    <cfRule type="containsText" dxfId="483" priority="21" operator="containsText" text="Pendiente">
      <formula>NOT(ISERROR(SEARCH("Pendiente",BG46)))</formula>
    </cfRule>
    <cfRule type="containsText" dxfId="482" priority="22" operator="containsText" text="Cumplida">
      <formula>NOT(ISERROR(SEARCH("Cumplida",BG46)))</formula>
    </cfRule>
  </conditionalFormatting>
  <conditionalFormatting sqref="BG46:BG48 AF46:AF48">
    <cfRule type="containsText" dxfId="481" priority="19" stopIfTrue="1" operator="containsText" text="CUMPLIDA">
      <formula>NOT(ISERROR(SEARCH("CUMPLIDA",AF46)))</formula>
    </cfRule>
  </conditionalFormatting>
  <conditionalFormatting sqref="BG46:BG48 AF46:AF48">
    <cfRule type="containsText" dxfId="480" priority="18" stopIfTrue="1" operator="containsText" text="INCUMPLIDA">
      <formula>NOT(ISERROR(SEARCH("INCUMPLIDA",AF46)))</formula>
    </cfRule>
  </conditionalFormatting>
  <conditionalFormatting sqref="AC46:AC48">
    <cfRule type="containsText" dxfId="479" priority="14" stopIfTrue="1" operator="containsText" text="EN TERMINO">
      <formula>NOT(ISERROR(SEARCH("EN TERMINO",AC46)))</formula>
    </cfRule>
    <cfRule type="containsText" priority="15" operator="containsText" text="AMARILLO">
      <formula>NOT(ISERROR(SEARCH("AMARILLO",AC46)))</formula>
    </cfRule>
    <cfRule type="containsText" dxfId="478" priority="16" stopIfTrue="1" operator="containsText" text="ALERTA">
      <formula>NOT(ISERROR(SEARCH("ALERTA",AC46)))</formula>
    </cfRule>
    <cfRule type="containsText" dxfId="477" priority="17" stopIfTrue="1" operator="containsText" text="OK">
      <formula>NOT(ISERROR(SEARCH("OK",AC46)))</formula>
    </cfRule>
  </conditionalFormatting>
  <conditionalFormatting sqref="BG46:BG48">
    <cfRule type="containsText" dxfId="476" priority="11" operator="containsText" text="Cumplida">
      <formula>NOT(ISERROR(SEARCH("Cumplida",BG46)))</formula>
    </cfRule>
    <cfRule type="containsText" dxfId="475" priority="12" operator="containsText" text="Pendiente">
      <formula>NOT(ISERROR(SEARCH("Pendiente",BG46)))</formula>
    </cfRule>
    <cfRule type="containsText" dxfId="474" priority="13" operator="containsText" text="Cumplida">
      <formula>NOT(ISERROR(SEARCH("Cumplida",BG46)))</formula>
    </cfRule>
  </conditionalFormatting>
  <conditionalFormatting sqref="BG46:BG48 AF46:AF48">
    <cfRule type="containsText" dxfId="473" priority="10" stopIfTrue="1" operator="containsText" text="CUMPLIDA">
      <formula>NOT(ISERROR(SEARCH("CUMPLIDA",AF46)))</formula>
    </cfRule>
  </conditionalFormatting>
  <conditionalFormatting sqref="BG46:BG48 AF46:AF48">
    <cfRule type="containsText" dxfId="472" priority="9" stopIfTrue="1" operator="containsText" text="INCUMPLIDA">
      <formula>NOT(ISERROR(SEARCH("INCUMPLIDA",AF46)))</formula>
    </cfRule>
  </conditionalFormatting>
  <conditionalFormatting sqref="AF46:AF48">
    <cfRule type="containsText" dxfId="471" priority="8" operator="containsText" text="PENDIENTE">
      <formula>NOT(ISERROR(SEARCH("PENDIENTE",AF46)))</formula>
    </cfRule>
  </conditionalFormatting>
  <conditionalFormatting sqref="AF46:AF48">
    <cfRule type="containsText" dxfId="470" priority="7" stopIfTrue="1" operator="containsText" text="PENDIENTE">
      <formula>NOT(ISERROR(SEARCH("PENDIENTE",AF46)))</formula>
    </cfRule>
  </conditionalFormatting>
  <conditionalFormatting sqref="BI46:BI48">
    <cfRule type="containsText" dxfId="469" priority="4" operator="containsText" text="cerrada">
      <formula>NOT(ISERROR(SEARCH("cerrada",BI46)))</formula>
    </cfRule>
    <cfRule type="containsText" dxfId="468" priority="5" operator="containsText" text="cerrado">
      <formula>NOT(ISERROR(SEARCH("cerrado",BI46)))</formula>
    </cfRule>
    <cfRule type="containsText" dxfId="467" priority="6" operator="containsText" text="Abierto">
      <formula>NOT(ISERROR(SEARCH("Abierto",BI46)))</formula>
    </cfRule>
  </conditionalFormatting>
  <conditionalFormatting sqref="BI46:BI48">
    <cfRule type="containsText" dxfId="466" priority="1" operator="containsText" text="cerrada">
      <formula>NOT(ISERROR(SEARCH("cerrada",BI46)))</formula>
    </cfRule>
    <cfRule type="containsText" dxfId="465" priority="2" operator="containsText" text="cerrado">
      <formula>NOT(ISERROR(SEARCH("cerrado",BI46)))</formula>
    </cfRule>
    <cfRule type="containsText" dxfId="464" priority="3" operator="containsText" text="Abierto">
      <formula>NOT(ISERROR(SEARCH("Abierto",BI46)))</formula>
    </cfRule>
  </conditionalFormatting>
  <dataValidations count="12">
    <dataValidation type="list" allowBlank="1" showInputMessage="1" showErrorMessage="1" sqref="H52:H56 H111:H129 P98:P99 H83:H102 P103:P115 P91 P56:P75 P130:P149 P158:P194 P78:P87 H150:H157 H71:H80 P5:P54"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4 W59:W65 AD28:AD36" xr:uid="{00000000-0002-0000-00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32:I140 I22:I42 I49:I51 I57:I66 I68:I78 I80" xr:uid="{00000000-0002-0000-00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30:K133 S64:S66 S42 S35:S36 S29 J34 S57:S62 S22:S25 S49 U74 L64 L62 K22:K30 K64:K66 K42 K35:K36 K57:K62 K49 K74" xr:uid="{00000000-0002-0000-00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30:I131" xr:uid="{00000000-0002-0000-00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22:J33 J35:J42 J49:J50 S50 J57:J58 J60:J70 S63 K50 K63"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22:L27 S37:S41 S30:S34 S26:S28 L66 L59 L62 K37:K41 K31:K3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22:M42 M57 M59:M66 M72" xr:uid="{00000000-0002-0000-00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22:W42 W5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22:V42 W49 W66 V58:W58 V57 V59:V66" xr:uid="{00000000-0002-0000-00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28:L42 V49 L57:L58 L60:L61 L63 L65 M73" xr:uid="{00000000-0002-0000-0000-00000A000000}">
      <formula1>0</formula1>
      <formula2>390</formula2>
    </dataValidation>
    <dataValidation type="list" allowBlank="1" showInputMessage="1" showErrorMessage="1" sqref="N5:N194" xr:uid="{00000000-0002-0000-0000-00000B000000}">
      <formula1>"Correctiva, Preventiva, Acción de mejora"</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K189"/>
  <sheetViews>
    <sheetView zoomScale="64" zoomScaleNormal="64" workbookViewId="0">
      <pane xSplit="11" ySplit="4" topLeftCell="L5" activePane="bottomRight" state="frozen"/>
      <selection pane="topRight" activeCell="L1" sqref="L1"/>
      <selection pane="bottomLeft" activeCell="A5" sqref="A5"/>
      <selection pane="bottomRight" activeCell="BK8" sqref="BK8"/>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45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262"/>
      <c r="B5" s="262"/>
      <c r="C5" s="263" t="s">
        <v>154</v>
      </c>
      <c r="D5" s="262"/>
      <c r="E5" s="603" t="s">
        <v>604</v>
      </c>
      <c r="F5" s="262"/>
      <c r="G5" s="262">
        <v>1</v>
      </c>
      <c r="H5" s="485" t="s">
        <v>740</v>
      </c>
      <c r="I5" s="337" t="s">
        <v>595</v>
      </c>
      <c r="J5" s="262"/>
      <c r="K5" s="262"/>
      <c r="L5" s="262"/>
      <c r="M5" s="262"/>
      <c r="N5" s="263" t="s">
        <v>69</v>
      </c>
      <c r="O5" s="263" t="str">
        <f>IF(H5="","",VLOOKUP(H5,'[2]Procedimientos Publicar'!$C$5:$E$85,3,FALSE))</f>
        <v>SUB GERENCIA COMERCIAL</v>
      </c>
      <c r="P5" s="263" t="s">
        <v>587</v>
      </c>
      <c r="Q5" s="262"/>
      <c r="R5" s="262"/>
      <c r="S5" s="262"/>
      <c r="T5" s="264">
        <v>1</v>
      </c>
      <c r="U5" s="262"/>
      <c r="V5" s="262"/>
      <c r="W5" s="262"/>
      <c r="X5" s="265">
        <v>43830</v>
      </c>
      <c r="Y5" s="262"/>
      <c r="Z5" s="262"/>
      <c r="AA5" s="328" t="str">
        <f t="shared" ref="AA5:AA13" si="0">(IF(Z5="","",IF(OR($M5=0,$M5="",$X5=""),"",Z5/$M5)))</f>
        <v/>
      </c>
      <c r="AB5" s="329" t="str">
        <f t="shared" ref="AB5:AB13" si="1">(IF(OR($T5="",AA5=""),"",IF(OR($T5=0,AA5=0),0,IF((AA5*100%)/$T5&gt;100%,100%,(AA5*100%)/$T5))))</f>
        <v/>
      </c>
      <c r="AC5" s="8" t="str">
        <f t="shared" ref="AC5:AC13" si="2">IF(Z5="","",IF(AB5&lt;100%, IF(AB5&lt;25%, "ALERTA","EN TERMINO"), IF(AB5=100%, "OK", "EN TERMINO")))</f>
        <v/>
      </c>
      <c r="AF5" s="13"/>
      <c r="BG5" s="13" t="str">
        <f t="shared" ref="BG5:BG13" si="3">IF(AB5=100%,"CUMPLIDA","INCUMPLIDA")</f>
        <v>INCUMPLIDA</v>
      </c>
      <c r="BI5" s="547" t="str">
        <f>IF(AF5="CUMPLIDA","CERRADO","ABIERTO")</f>
        <v>ABIERTO</v>
      </c>
    </row>
    <row r="6" spans="1:63" ht="35.1" customHeight="1" x14ac:dyDescent="0.25">
      <c r="A6" s="262"/>
      <c r="B6" s="262"/>
      <c r="C6" s="263" t="s">
        <v>154</v>
      </c>
      <c r="D6" s="262"/>
      <c r="E6" s="603"/>
      <c r="F6" s="262"/>
      <c r="G6" s="262">
        <v>2</v>
      </c>
      <c r="H6" s="485" t="s">
        <v>740</v>
      </c>
      <c r="I6" s="337" t="s">
        <v>596</v>
      </c>
      <c r="J6" s="262"/>
      <c r="K6" s="262"/>
      <c r="L6" s="262"/>
      <c r="M6" s="262"/>
      <c r="N6" s="263" t="s">
        <v>69</v>
      </c>
      <c r="O6" s="263" t="str">
        <f>IF(H6="","",VLOOKUP(H6,'[1]Procedimientos Publicar'!$C$6:$E$85,3,FALSE))</f>
        <v>SUB GERENCIA COMERCIAL</v>
      </c>
      <c r="P6" s="263" t="s">
        <v>587</v>
      </c>
      <c r="Q6" s="262"/>
      <c r="R6" s="262"/>
      <c r="S6" s="262"/>
      <c r="T6" s="264">
        <v>1</v>
      </c>
      <c r="U6" s="262"/>
      <c r="V6" s="262"/>
      <c r="W6" s="262"/>
      <c r="X6" s="265">
        <v>43830</v>
      </c>
      <c r="Y6" s="262"/>
      <c r="Z6" s="262"/>
      <c r="AA6" s="328" t="str">
        <f t="shared" si="0"/>
        <v/>
      </c>
      <c r="AB6" s="329" t="str">
        <f t="shared" si="1"/>
        <v/>
      </c>
      <c r="AC6" s="8" t="str">
        <f t="shared" si="2"/>
        <v/>
      </c>
      <c r="AF6" s="13"/>
      <c r="BG6" s="13" t="str">
        <f t="shared" si="3"/>
        <v>INCUMPLIDA</v>
      </c>
      <c r="BI6" s="547" t="str">
        <f t="shared" ref="BI6:BI13" si="4">IF(AF6="CUMPLIDA","CERRADO","ABIERTO")</f>
        <v>ABIERTO</v>
      </c>
    </row>
    <row r="7" spans="1:63" ht="35.1" customHeight="1" x14ac:dyDescent="0.25">
      <c r="A7" s="262"/>
      <c r="B7" s="262"/>
      <c r="C7" s="263" t="s">
        <v>154</v>
      </c>
      <c r="D7" s="262"/>
      <c r="E7" s="603"/>
      <c r="F7" s="262"/>
      <c r="G7" s="262">
        <v>3</v>
      </c>
      <c r="H7" s="485" t="s">
        <v>740</v>
      </c>
      <c r="I7" s="338" t="s">
        <v>597</v>
      </c>
      <c r="J7" s="262"/>
      <c r="K7" s="262"/>
      <c r="L7" s="262"/>
      <c r="M7" s="262"/>
      <c r="N7" s="263" t="s">
        <v>69</v>
      </c>
      <c r="O7" s="263" t="str">
        <f>IF(H7="","",VLOOKUP(H7,'[1]Procedimientos Publicar'!$C$6:$E$85,3,FALSE))</f>
        <v>SUB GERENCIA COMERCIAL</v>
      </c>
      <c r="P7" s="263" t="s">
        <v>587</v>
      </c>
      <c r="Q7" s="262"/>
      <c r="R7" s="262"/>
      <c r="S7" s="262"/>
      <c r="T7" s="264">
        <v>1</v>
      </c>
      <c r="U7" s="262"/>
      <c r="V7" s="262"/>
      <c r="W7" s="262"/>
      <c r="X7" s="265">
        <v>43830</v>
      </c>
      <c r="Y7" s="262"/>
      <c r="Z7" s="262"/>
      <c r="AA7" s="328" t="str">
        <f t="shared" si="0"/>
        <v/>
      </c>
      <c r="AB7" s="329" t="str">
        <f t="shared" si="1"/>
        <v/>
      </c>
      <c r="AC7" s="8" t="str">
        <f t="shared" si="2"/>
        <v/>
      </c>
      <c r="AF7" s="13"/>
      <c r="BG7" s="13" t="str">
        <f t="shared" si="3"/>
        <v>INCUMPLIDA</v>
      </c>
      <c r="BI7" s="547" t="str">
        <f t="shared" si="4"/>
        <v>ABIERTO</v>
      </c>
    </row>
    <row r="8" spans="1:63" ht="35.1" customHeight="1" x14ac:dyDescent="0.25">
      <c r="A8" s="262"/>
      <c r="B8" s="262"/>
      <c r="C8" s="263" t="s">
        <v>154</v>
      </c>
      <c r="D8" s="262"/>
      <c r="E8" s="603"/>
      <c r="F8" s="262"/>
      <c r="G8" s="262">
        <v>4</v>
      </c>
      <c r="H8" s="485" t="s">
        <v>740</v>
      </c>
      <c r="I8" s="337" t="s">
        <v>598</v>
      </c>
      <c r="J8" s="262"/>
      <c r="K8" s="262"/>
      <c r="L8" s="262"/>
      <c r="M8" s="262"/>
      <c r="N8" s="263" t="s">
        <v>69</v>
      </c>
      <c r="O8" s="263" t="str">
        <f>IF(H8="","",VLOOKUP(H8,'[1]Procedimientos Publicar'!$C$6:$E$85,3,FALSE))</f>
        <v>SUB GERENCIA COMERCIAL</v>
      </c>
      <c r="P8" s="263" t="s">
        <v>587</v>
      </c>
      <c r="Q8" s="262"/>
      <c r="R8" s="262"/>
      <c r="S8" s="262"/>
      <c r="T8" s="264">
        <v>1</v>
      </c>
      <c r="U8" s="262"/>
      <c r="V8" s="262"/>
      <c r="W8" s="262"/>
      <c r="X8" s="265">
        <v>43830</v>
      </c>
      <c r="Y8" s="262"/>
      <c r="Z8" s="262"/>
      <c r="AA8" s="328" t="str">
        <f t="shared" si="0"/>
        <v/>
      </c>
      <c r="AB8" s="329" t="str">
        <f t="shared" si="1"/>
        <v/>
      </c>
      <c r="AC8" s="8" t="str">
        <f t="shared" si="2"/>
        <v/>
      </c>
      <c r="AF8" s="13"/>
      <c r="BG8" s="13" t="str">
        <f t="shared" si="3"/>
        <v>INCUMPLIDA</v>
      </c>
      <c r="BI8" s="547" t="str">
        <f t="shared" si="4"/>
        <v>ABIERTO</v>
      </c>
    </row>
    <row r="9" spans="1:63" ht="35.1" customHeight="1" x14ac:dyDescent="0.25">
      <c r="A9" s="262"/>
      <c r="B9" s="262"/>
      <c r="C9" s="263" t="s">
        <v>154</v>
      </c>
      <c r="D9" s="262"/>
      <c r="E9" s="603"/>
      <c r="F9" s="262"/>
      <c r="G9" s="262">
        <v>5</v>
      </c>
      <c r="H9" s="485" t="s">
        <v>740</v>
      </c>
      <c r="I9" s="338" t="s">
        <v>599</v>
      </c>
      <c r="J9" s="262"/>
      <c r="K9" s="262"/>
      <c r="L9" s="262"/>
      <c r="M9" s="262"/>
      <c r="N9" s="263" t="s">
        <v>69</v>
      </c>
      <c r="O9" s="263" t="str">
        <f>IF(H9="","",VLOOKUP(H9,'[1]Procedimientos Publicar'!$C$6:$E$85,3,FALSE))</f>
        <v>SUB GERENCIA COMERCIAL</v>
      </c>
      <c r="P9" s="263" t="s">
        <v>587</v>
      </c>
      <c r="Q9" s="262"/>
      <c r="R9" s="262"/>
      <c r="S9" s="262"/>
      <c r="T9" s="264">
        <v>1</v>
      </c>
      <c r="U9" s="262"/>
      <c r="V9" s="262"/>
      <c r="W9" s="262"/>
      <c r="X9" s="265">
        <v>43830</v>
      </c>
      <c r="Y9" s="262"/>
      <c r="Z9" s="262"/>
      <c r="AA9" s="328" t="str">
        <f t="shared" si="0"/>
        <v/>
      </c>
      <c r="AB9" s="329" t="str">
        <f t="shared" si="1"/>
        <v/>
      </c>
      <c r="AC9" s="8" t="str">
        <f t="shared" si="2"/>
        <v/>
      </c>
      <c r="AF9" s="13"/>
      <c r="BG9" s="13" t="str">
        <f t="shared" si="3"/>
        <v>INCUMPLIDA</v>
      </c>
      <c r="BI9" s="547" t="str">
        <f t="shared" si="4"/>
        <v>ABIERTO</v>
      </c>
    </row>
    <row r="10" spans="1:63" ht="35.1" customHeight="1" x14ac:dyDescent="0.25">
      <c r="A10" s="262"/>
      <c r="B10" s="262"/>
      <c r="C10" s="263" t="s">
        <v>154</v>
      </c>
      <c r="D10" s="262"/>
      <c r="E10" s="603"/>
      <c r="F10" s="262"/>
      <c r="G10" s="262">
        <v>6</v>
      </c>
      <c r="H10" s="485" t="s">
        <v>740</v>
      </c>
      <c r="I10" s="337" t="s">
        <v>600</v>
      </c>
      <c r="J10" s="262"/>
      <c r="K10" s="262"/>
      <c r="L10" s="262"/>
      <c r="M10" s="262"/>
      <c r="N10" s="263" t="s">
        <v>69</v>
      </c>
      <c r="O10" s="263" t="str">
        <f>IF(H10="","",VLOOKUP(H10,'[1]Procedimientos Publicar'!$C$6:$E$85,3,FALSE))</f>
        <v>SUB GERENCIA COMERCIAL</v>
      </c>
      <c r="P10" s="263" t="s">
        <v>587</v>
      </c>
      <c r="Q10" s="262"/>
      <c r="R10" s="262"/>
      <c r="S10" s="262"/>
      <c r="T10" s="264">
        <v>1</v>
      </c>
      <c r="U10" s="262"/>
      <c r="V10" s="262"/>
      <c r="W10" s="262"/>
      <c r="X10" s="265">
        <v>43830</v>
      </c>
      <c r="Y10" s="262"/>
      <c r="Z10" s="262"/>
      <c r="AA10" s="328" t="str">
        <f t="shared" si="0"/>
        <v/>
      </c>
      <c r="AB10" s="329" t="str">
        <f t="shared" si="1"/>
        <v/>
      </c>
      <c r="AC10" s="8" t="str">
        <f t="shared" si="2"/>
        <v/>
      </c>
      <c r="AF10" s="13"/>
      <c r="BG10" s="13" t="str">
        <f t="shared" si="3"/>
        <v>INCUMPLIDA</v>
      </c>
      <c r="BI10" s="547" t="str">
        <f t="shared" si="4"/>
        <v>ABIERTO</v>
      </c>
    </row>
    <row r="11" spans="1:63" ht="35.1" customHeight="1" x14ac:dyDescent="0.25">
      <c r="A11" s="262"/>
      <c r="B11" s="262"/>
      <c r="C11" s="263" t="s">
        <v>154</v>
      </c>
      <c r="D11" s="262"/>
      <c r="E11" s="603"/>
      <c r="F11" s="262"/>
      <c r="G11" s="262">
        <v>7</v>
      </c>
      <c r="H11" s="485" t="s">
        <v>740</v>
      </c>
      <c r="I11" s="338" t="s">
        <v>601</v>
      </c>
      <c r="J11" s="262"/>
      <c r="K11" s="262"/>
      <c r="L11" s="262"/>
      <c r="M11" s="262"/>
      <c r="N11" s="263" t="s">
        <v>69</v>
      </c>
      <c r="O11" s="263" t="str">
        <f>IF(H11="","",VLOOKUP(H11,'[1]Procedimientos Publicar'!$C$6:$E$85,3,FALSE))</f>
        <v>SUB GERENCIA COMERCIAL</v>
      </c>
      <c r="P11" s="263" t="s">
        <v>587</v>
      </c>
      <c r="Q11" s="262"/>
      <c r="R11" s="262"/>
      <c r="S11" s="262"/>
      <c r="T11" s="264">
        <v>1</v>
      </c>
      <c r="U11" s="262"/>
      <c r="V11" s="262"/>
      <c r="W11" s="262"/>
      <c r="X11" s="265">
        <v>43830</v>
      </c>
      <c r="Y11" s="262"/>
      <c r="Z11" s="262"/>
      <c r="AA11" s="328" t="str">
        <f t="shared" si="0"/>
        <v/>
      </c>
      <c r="AB11" s="329" t="str">
        <f t="shared" si="1"/>
        <v/>
      </c>
      <c r="AC11" s="8" t="str">
        <f t="shared" si="2"/>
        <v/>
      </c>
      <c r="AF11" s="13"/>
      <c r="BG11" s="13" t="str">
        <f t="shared" si="3"/>
        <v>INCUMPLIDA</v>
      </c>
      <c r="BI11" s="547" t="str">
        <f t="shared" si="4"/>
        <v>ABIERTO</v>
      </c>
    </row>
    <row r="12" spans="1:63" ht="35.1" customHeight="1" x14ac:dyDescent="0.25">
      <c r="A12" s="262"/>
      <c r="B12" s="262"/>
      <c r="C12" s="263" t="s">
        <v>154</v>
      </c>
      <c r="D12" s="262"/>
      <c r="E12" s="603"/>
      <c r="F12" s="262"/>
      <c r="G12" s="262">
        <v>8</v>
      </c>
      <c r="H12" s="485" t="s">
        <v>740</v>
      </c>
      <c r="I12" s="337" t="s">
        <v>602</v>
      </c>
      <c r="J12" s="262"/>
      <c r="K12" s="262"/>
      <c r="L12" s="262"/>
      <c r="M12" s="262"/>
      <c r="N12" s="263" t="s">
        <v>69</v>
      </c>
      <c r="O12" s="263" t="str">
        <f>IF(H12="","",VLOOKUP(H12,'[1]Procedimientos Publicar'!$C$6:$E$85,3,FALSE))</f>
        <v>SUB GERENCIA COMERCIAL</v>
      </c>
      <c r="P12" s="263" t="s">
        <v>587</v>
      </c>
      <c r="Q12" s="262"/>
      <c r="R12" s="262"/>
      <c r="S12" s="262"/>
      <c r="T12" s="264">
        <v>1</v>
      </c>
      <c r="U12" s="262"/>
      <c r="V12" s="262"/>
      <c r="W12" s="262"/>
      <c r="X12" s="265">
        <v>43830</v>
      </c>
      <c r="Y12" s="262"/>
      <c r="Z12" s="262"/>
      <c r="AA12" s="328" t="str">
        <f t="shared" si="0"/>
        <v/>
      </c>
      <c r="AB12" s="329" t="str">
        <f t="shared" si="1"/>
        <v/>
      </c>
      <c r="AC12" s="8" t="str">
        <f t="shared" si="2"/>
        <v/>
      </c>
      <c r="AF12" s="13"/>
      <c r="BG12" s="13" t="str">
        <f t="shared" si="3"/>
        <v>INCUMPLIDA</v>
      </c>
      <c r="BI12" s="547" t="str">
        <f t="shared" si="4"/>
        <v>ABIERTO</v>
      </c>
    </row>
    <row r="13" spans="1:63" ht="35.1" customHeight="1" x14ac:dyDescent="0.25">
      <c r="A13" s="262"/>
      <c r="B13" s="262"/>
      <c r="C13" s="263" t="s">
        <v>154</v>
      </c>
      <c r="D13" s="262"/>
      <c r="E13" s="603"/>
      <c r="F13" s="262"/>
      <c r="G13" s="262">
        <v>9</v>
      </c>
      <c r="H13" s="485" t="s">
        <v>740</v>
      </c>
      <c r="I13" s="337" t="s">
        <v>603</v>
      </c>
      <c r="J13" s="262"/>
      <c r="K13" s="262"/>
      <c r="L13" s="262"/>
      <c r="M13" s="262"/>
      <c r="N13" s="263" t="s">
        <v>69</v>
      </c>
      <c r="O13" s="263" t="str">
        <f>IF(H13="","",VLOOKUP(H13,'[1]Procedimientos Publicar'!$C$6:$E$85,3,FALSE))</f>
        <v>SUB GERENCIA COMERCIAL</v>
      </c>
      <c r="P13" s="263" t="s">
        <v>587</v>
      </c>
      <c r="Q13" s="262"/>
      <c r="R13" s="262"/>
      <c r="S13" s="262"/>
      <c r="T13" s="264">
        <v>1</v>
      </c>
      <c r="U13" s="262"/>
      <c r="V13" s="262"/>
      <c r="W13" s="262"/>
      <c r="X13" s="265">
        <v>43830</v>
      </c>
      <c r="Y13" s="262"/>
      <c r="Z13" s="262"/>
      <c r="AA13" s="328" t="str">
        <f t="shared" si="0"/>
        <v/>
      </c>
      <c r="AB13" s="329" t="str">
        <f t="shared" si="1"/>
        <v/>
      </c>
      <c r="AC13" s="8" t="str">
        <f t="shared" si="2"/>
        <v/>
      </c>
      <c r="AF13" s="13"/>
      <c r="BG13" s="13" t="str">
        <f t="shared" si="3"/>
        <v>INCUMPLIDA</v>
      </c>
      <c r="BI13" s="547" t="str">
        <f t="shared" si="4"/>
        <v>ABIERTO</v>
      </c>
    </row>
    <row r="14" spans="1:63" s="466" customFormat="1" ht="69" customHeight="1" x14ac:dyDescent="0.25">
      <c r="C14" s="464"/>
      <c r="E14" s="511"/>
      <c r="G14" s="514"/>
      <c r="H14" s="501"/>
      <c r="I14" s="379"/>
      <c r="J14" s="376"/>
      <c r="K14" s="366"/>
      <c r="N14" s="464"/>
      <c r="O14" s="464"/>
      <c r="P14" s="258"/>
      <c r="T14" s="146"/>
      <c r="V14" s="405"/>
      <c r="W14" s="368"/>
      <c r="X14" s="147"/>
      <c r="Y14" s="361"/>
      <c r="AA14" s="362"/>
      <c r="AB14" s="365"/>
      <c r="AF14" s="470"/>
      <c r="BG14" s="470"/>
    </row>
    <row r="15" spans="1:63" s="466" customFormat="1" ht="69" customHeight="1" x14ac:dyDescent="0.25">
      <c r="C15" s="464"/>
      <c r="E15" s="511"/>
      <c r="G15" s="514"/>
      <c r="H15" s="501"/>
      <c r="I15" s="379"/>
      <c r="J15" s="385"/>
      <c r="K15" s="366"/>
      <c r="N15" s="464"/>
      <c r="O15" s="464"/>
      <c r="P15" s="258"/>
      <c r="T15" s="146"/>
      <c r="V15" s="405"/>
      <c r="W15" s="368"/>
      <c r="X15" s="147"/>
      <c r="Y15" s="361"/>
      <c r="AA15" s="362"/>
      <c r="AB15" s="365"/>
      <c r="AF15" s="470"/>
      <c r="BG15" s="470"/>
    </row>
    <row r="16" spans="1:63" s="466" customFormat="1" ht="69" customHeight="1" x14ac:dyDescent="0.2">
      <c r="C16" s="464"/>
      <c r="E16" s="511"/>
      <c r="H16" s="501"/>
      <c r="I16" s="410"/>
      <c r="J16" s="366"/>
      <c r="K16" s="366"/>
      <c r="N16" s="464"/>
      <c r="O16" s="464"/>
      <c r="P16" s="258"/>
      <c r="T16" s="146"/>
      <c r="V16" s="405"/>
      <c r="W16" s="411"/>
      <c r="X16" s="147"/>
      <c r="Y16" s="361"/>
      <c r="AA16" s="362"/>
      <c r="AB16" s="365"/>
      <c r="AF16" s="470"/>
      <c r="BG16" s="470"/>
    </row>
    <row r="17" spans="3:59" s="466" customFormat="1" ht="69" customHeight="1" x14ac:dyDescent="0.25">
      <c r="C17" s="464"/>
      <c r="E17" s="511"/>
      <c r="H17" s="501"/>
      <c r="I17" s="361"/>
      <c r="J17" s="366"/>
      <c r="K17" s="366"/>
      <c r="N17" s="464"/>
      <c r="O17" s="464"/>
      <c r="P17" s="258"/>
      <c r="T17" s="146"/>
      <c r="V17" s="405"/>
      <c r="W17" s="405"/>
      <c r="X17" s="147"/>
      <c r="Y17" s="361"/>
      <c r="AA17" s="362"/>
      <c r="AB17" s="365"/>
      <c r="AF17" s="470"/>
      <c r="BG17" s="470"/>
    </row>
    <row r="18" spans="3:59" s="466" customFormat="1" ht="69" customHeight="1" x14ac:dyDescent="0.25">
      <c r="C18" s="464"/>
      <c r="E18" s="511"/>
      <c r="H18" s="501"/>
      <c r="I18" s="361"/>
      <c r="J18" s="366"/>
      <c r="K18" s="366"/>
      <c r="N18" s="464"/>
      <c r="O18" s="464"/>
      <c r="P18" s="258"/>
      <c r="T18" s="146"/>
      <c r="V18" s="405"/>
      <c r="W18" s="411"/>
      <c r="X18" s="147"/>
      <c r="Y18" s="361"/>
      <c r="AA18" s="362"/>
      <c r="AB18" s="365"/>
      <c r="AF18" s="470"/>
      <c r="BG18" s="470"/>
    </row>
    <row r="19" spans="3:59" s="466" customFormat="1" ht="69" customHeight="1" x14ac:dyDescent="0.25">
      <c r="C19" s="464"/>
      <c r="E19" s="508"/>
      <c r="H19" s="501"/>
      <c r="I19" s="370"/>
      <c r="J19" s="374"/>
      <c r="K19" s="27"/>
      <c r="L19" s="27"/>
      <c r="M19" s="197"/>
      <c r="N19" s="464"/>
      <c r="O19" s="464"/>
      <c r="P19" s="464"/>
      <c r="S19" s="27"/>
      <c r="T19" s="146"/>
      <c r="V19" s="18"/>
      <c r="W19" s="18"/>
      <c r="X19" s="147"/>
      <c r="Y19" s="375"/>
      <c r="AA19" s="362"/>
      <c r="AB19" s="365"/>
      <c r="AD19" s="28"/>
      <c r="AF19" s="470"/>
      <c r="BG19" s="470"/>
    </row>
    <row r="20" spans="3:59" s="466" customFormat="1" ht="69" customHeight="1" x14ac:dyDescent="0.25">
      <c r="C20" s="464"/>
      <c r="E20" s="508"/>
      <c r="H20" s="501"/>
      <c r="I20" s="202"/>
      <c r="J20" s="369"/>
      <c r="K20" s="27"/>
      <c r="L20" s="27"/>
      <c r="M20" s="197"/>
      <c r="N20" s="464"/>
      <c r="O20" s="464"/>
      <c r="P20" s="464"/>
      <c r="S20" s="27"/>
      <c r="T20" s="146"/>
      <c r="V20" s="18"/>
      <c r="W20" s="18"/>
      <c r="X20" s="147"/>
      <c r="Y20" s="28"/>
      <c r="AA20" s="362"/>
      <c r="AB20" s="365"/>
      <c r="AD20" s="202"/>
      <c r="AF20" s="470"/>
      <c r="BG20" s="470"/>
    </row>
    <row r="21" spans="3:59" s="466" customFormat="1" ht="69" customHeight="1" x14ac:dyDescent="0.25">
      <c r="C21" s="464"/>
      <c r="E21" s="508"/>
      <c r="H21" s="501"/>
      <c r="I21" s="202"/>
      <c r="J21" s="369"/>
      <c r="K21" s="27"/>
      <c r="L21" s="27"/>
      <c r="M21" s="197"/>
      <c r="N21" s="464"/>
      <c r="O21" s="464"/>
      <c r="P21" s="464"/>
      <c r="S21" s="27"/>
      <c r="T21" s="146"/>
      <c r="V21" s="18"/>
      <c r="W21" s="18"/>
      <c r="X21" s="147"/>
      <c r="Y21" s="28"/>
      <c r="AA21" s="362"/>
      <c r="AB21" s="365"/>
      <c r="AD21" s="202"/>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
      <c r="C23" s="464"/>
      <c r="E23" s="508"/>
      <c r="H23" s="501"/>
      <c r="I23" s="202"/>
      <c r="J23" s="369"/>
      <c r="K23" s="28"/>
      <c r="L23" s="27"/>
      <c r="M23" s="197"/>
      <c r="N23" s="464"/>
      <c r="O23" s="464"/>
      <c r="P23" s="464"/>
      <c r="S23" s="28"/>
      <c r="T23" s="146"/>
      <c r="V23" s="18"/>
      <c r="W23" s="18"/>
      <c r="X23" s="147"/>
      <c r="Y23" s="372"/>
      <c r="AA23" s="362"/>
      <c r="AB23" s="365"/>
      <c r="AD23" s="155"/>
      <c r="BG23" s="470"/>
    </row>
    <row r="24" spans="3:59" s="466" customFormat="1" ht="69" customHeight="1" x14ac:dyDescent="0.25">
      <c r="C24" s="464"/>
      <c r="E24" s="508"/>
      <c r="H24" s="501"/>
      <c r="I24" s="202"/>
      <c r="N24" s="464"/>
      <c r="O24" s="464"/>
      <c r="P24" s="464"/>
      <c r="T24" s="146"/>
      <c r="X24" s="147"/>
      <c r="AA24" s="362"/>
      <c r="AB24" s="365"/>
      <c r="AF24" s="470"/>
      <c r="BG24" s="470"/>
    </row>
    <row r="25" spans="3:59" s="466" customFormat="1" ht="69" customHeight="1" x14ac:dyDescent="0.25">
      <c r="C25" s="464"/>
      <c r="E25" s="508"/>
      <c r="H25" s="501"/>
      <c r="I25" s="202"/>
      <c r="N25" s="464"/>
      <c r="O25" s="464"/>
      <c r="P25" s="464"/>
      <c r="T25" s="146"/>
      <c r="X25" s="147"/>
      <c r="AA25" s="362"/>
      <c r="AB25" s="365"/>
      <c r="AF25" s="470"/>
      <c r="BG25" s="470"/>
    </row>
    <row r="26" spans="3:59" s="466" customFormat="1" ht="69" customHeight="1" x14ac:dyDescent="0.25">
      <c r="C26" s="464"/>
      <c r="E26" s="508"/>
      <c r="H26" s="501"/>
      <c r="I26" s="376"/>
      <c r="N26" s="464"/>
      <c r="O26" s="464"/>
      <c r="P26" s="464"/>
      <c r="T26" s="146"/>
      <c r="X26" s="147"/>
      <c r="AA26" s="362"/>
      <c r="AB26" s="365"/>
      <c r="AF26" s="470"/>
      <c r="BG26" s="470"/>
    </row>
    <row r="27" spans="3:59" s="466" customFormat="1" ht="69" customHeight="1" x14ac:dyDescent="0.2">
      <c r="C27" s="464"/>
      <c r="E27" s="508"/>
      <c r="H27" s="501"/>
      <c r="I27" s="369"/>
      <c r="J27" s="371"/>
      <c r="K27" s="27"/>
      <c r="L27" s="27"/>
      <c r="M27" s="197"/>
      <c r="N27" s="464"/>
      <c r="O27" s="464"/>
      <c r="P27" s="464"/>
      <c r="S27" s="27"/>
      <c r="T27" s="146"/>
      <c r="V27" s="18"/>
      <c r="W27" s="18"/>
      <c r="X27" s="147"/>
      <c r="Y27" s="372"/>
      <c r="AA27" s="362"/>
      <c r="AB27" s="365"/>
      <c r="AD27" s="155"/>
      <c r="BG27" s="470"/>
    </row>
    <row r="28" spans="3:59" s="466" customFormat="1" ht="69" customHeight="1" x14ac:dyDescent="0.2">
      <c r="C28" s="464"/>
      <c r="E28" s="508"/>
      <c r="H28" s="501"/>
      <c r="I28" s="369"/>
      <c r="J28" s="371"/>
      <c r="K28" s="27"/>
      <c r="L28" s="27"/>
      <c r="M28" s="197"/>
      <c r="N28" s="464"/>
      <c r="O28" s="464"/>
      <c r="P28" s="464"/>
      <c r="S28" s="27"/>
      <c r="T28" s="146"/>
      <c r="V28" s="18"/>
      <c r="W28" s="18"/>
      <c r="X28" s="147"/>
      <c r="Y28" s="372"/>
      <c r="AA28" s="362"/>
      <c r="AB28" s="365"/>
      <c r="AD28" s="155"/>
      <c r="BG28" s="470"/>
    </row>
    <row r="29" spans="3:59" s="466" customFormat="1" ht="69" customHeight="1" x14ac:dyDescent="0.25">
      <c r="C29" s="464"/>
      <c r="E29" s="508"/>
      <c r="H29" s="501"/>
      <c r="I29" s="369"/>
      <c r="J29" s="369"/>
      <c r="K29" s="27"/>
      <c r="L29" s="27"/>
      <c r="M29" s="197"/>
      <c r="N29" s="464"/>
      <c r="O29" s="464"/>
      <c r="P29" s="464"/>
      <c r="S29" s="27"/>
      <c r="T29" s="146"/>
      <c r="V29" s="18"/>
      <c r="W29" s="18"/>
      <c r="X29" s="147"/>
      <c r="Y29" s="28"/>
      <c r="AA29" s="362"/>
      <c r="AB29" s="365"/>
      <c r="AD29" s="202"/>
      <c r="AF29" s="470"/>
      <c r="BG29" s="470"/>
    </row>
    <row r="30" spans="3:59" s="466" customFormat="1" ht="69" customHeight="1" x14ac:dyDescent="0.25">
      <c r="C30" s="464"/>
      <c r="E30" s="508"/>
      <c r="H30" s="501"/>
      <c r="I30" s="369"/>
      <c r="J30" s="369"/>
      <c r="K30" s="27"/>
      <c r="L30" s="27"/>
      <c r="M30" s="197"/>
      <c r="N30" s="464"/>
      <c r="O30" s="464"/>
      <c r="P30" s="464"/>
      <c r="S30" s="27"/>
      <c r="T30" s="146"/>
      <c r="V30" s="18"/>
      <c r="W30" s="18"/>
      <c r="X30" s="147"/>
      <c r="Y30" s="28"/>
      <c r="AA30" s="362"/>
      <c r="AB30" s="365"/>
      <c r="AD30" s="202"/>
      <c r="AF30" s="470"/>
      <c r="BG30" s="470"/>
    </row>
    <row r="31" spans="3:59" s="466" customFormat="1" ht="69" customHeight="1" x14ac:dyDescent="0.2">
      <c r="C31" s="464"/>
      <c r="E31" s="508"/>
      <c r="H31" s="501"/>
      <c r="I31" s="369"/>
      <c r="J31" s="369"/>
      <c r="K31" s="27"/>
      <c r="L31" s="27"/>
      <c r="M31" s="197"/>
      <c r="N31" s="464"/>
      <c r="O31" s="464"/>
      <c r="P31" s="464"/>
      <c r="S31" s="27"/>
      <c r="T31" s="146"/>
      <c r="V31" s="18"/>
      <c r="W31" s="18"/>
      <c r="X31" s="147"/>
      <c r="Y31" s="372"/>
      <c r="AA31" s="362"/>
      <c r="AB31" s="365"/>
      <c r="AD31" s="155"/>
      <c r="BG31" s="470"/>
    </row>
    <row r="32" spans="3:59" s="466" customFormat="1" ht="69" customHeight="1" x14ac:dyDescent="0.2">
      <c r="C32" s="464"/>
      <c r="E32" s="508"/>
      <c r="H32" s="501"/>
      <c r="I32" s="369"/>
      <c r="J32" s="27"/>
      <c r="K32" s="27"/>
      <c r="L32" s="27"/>
      <c r="M32" s="197"/>
      <c r="N32" s="464"/>
      <c r="O32" s="464"/>
      <c r="P32" s="464"/>
      <c r="S32" s="27"/>
      <c r="T32" s="146"/>
      <c r="V32" s="18"/>
      <c r="W32" s="18"/>
      <c r="X32" s="147"/>
      <c r="Y32" s="372"/>
      <c r="AA32" s="362"/>
      <c r="AB32" s="365"/>
      <c r="AD32" s="155"/>
      <c r="BG32" s="470"/>
    </row>
    <row r="33" spans="3:59" s="466" customFormat="1" ht="69" customHeight="1" x14ac:dyDescent="0.2">
      <c r="C33" s="464"/>
      <c r="E33" s="508"/>
      <c r="H33" s="501"/>
      <c r="I33" s="373"/>
      <c r="J33" s="27"/>
      <c r="K33" s="28"/>
      <c r="L33" s="27"/>
      <c r="M33" s="197"/>
      <c r="N33" s="464"/>
      <c r="O33" s="464"/>
      <c r="P33" s="464"/>
      <c r="S33" s="28"/>
      <c r="T33" s="146"/>
      <c r="V33" s="18"/>
      <c r="W33" s="18"/>
      <c r="X33" s="147"/>
      <c r="Y33" s="372"/>
      <c r="AA33" s="362"/>
      <c r="AB33" s="365"/>
      <c r="AD33" s="155"/>
      <c r="BG33" s="470"/>
    </row>
    <row r="34" spans="3:59" s="466" customFormat="1" ht="69" customHeight="1" x14ac:dyDescent="0.2">
      <c r="C34" s="464"/>
      <c r="E34" s="508"/>
      <c r="H34" s="501"/>
      <c r="I34" s="369"/>
      <c r="J34" s="27"/>
      <c r="K34" s="28"/>
      <c r="L34" s="27"/>
      <c r="M34" s="197"/>
      <c r="N34" s="464"/>
      <c r="O34" s="464"/>
      <c r="P34" s="464"/>
      <c r="S34" s="28"/>
      <c r="T34" s="146"/>
      <c r="V34" s="18"/>
      <c r="W34" s="18"/>
      <c r="X34" s="147"/>
      <c r="Y34" s="372"/>
      <c r="AA34" s="362"/>
      <c r="AB34" s="365"/>
      <c r="AD34" s="155"/>
      <c r="BG34" s="470"/>
    </row>
    <row r="35" spans="3:59" s="466" customFormat="1" ht="69" customHeight="1" x14ac:dyDescent="0.25">
      <c r="C35" s="464"/>
      <c r="E35" s="508"/>
      <c r="H35" s="501"/>
      <c r="I35" s="370"/>
      <c r="J35" s="374"/>
      <c r="K35" s="27"/>
      <c r="L35" s="27"/>
      <c r="M35" s="197"/>
      <c r="N35" s="464"/>
      <c r="O35" s="464"/>
      <c r="P35" s="464"/>
      <c r="S35" s="27"/>
      <c r="T35" s="146"/>
      <c r="V35" s="18"/>
      <c r="W35" s="18"/>
      <c r="X35" s="147"/>
      <c r="Y35" s="375"/>
      <c r="AA35" s="362"/>
      <c r="AB35" s="365"/>
      <c r="AD35" s="28"/>
      <c r="AF35" s="470"/>
      <c r="BG35" s="470"/>
    </row>
    <row r="36" spans="3:59" s="466" customFormat="1" ht="69" customHeight="1" x14ac:dyDescent="0.25">
      <c r="C36" s="464"/>
      <c r="E36" s="508"/>
      <c r="H36" s="501"/>
      <c r="I36" s="370"/>
      <c r="J36" s="374"/>
      <c r="K36" s="27"/>
      <c r="L36" s="27"/>
      <c r="M36" s="197"/>
      <c r="N36" s="464"/>
      <c r="O36" s="464"/>
      <c r="P36" s="464"/>
      <c r="S36" s="27"/>
      <c r="T36" s="146"/>
      <c r="V36" s="18"/>
      <c r="W36" s="18"/>
      <c r="X36" s="147"/>
      <c r="Y36" s="375"/>
      <c r="AA36" s="362"/>
      <c r="AB36" s="365"/>
      <c r="AD36" s="28"/>
      <c r="AF36" s="470"/>
      <c r="BG36" s="470"/>
    </row>
    <row r="37" spans="3:59" s="466" customFormat="1" ht="69" customHeight="1" x14ac:dyDescent="0.25">
      <c r="C37" s="464"/>
      <c r="E37" s="508"/>
      <c r="H37" s="501"/>
      <c r="I37" s="202"/>
      <c r="J37" s="369"/>
      <c r="K37" s="27"/>
      <c r="L37" s="27"/>
      <c r="M37" s="197"/>
      <c r="N37" s="464"/>
      <c r="O37" s="464"/>
      <c r="P37" s="464"/>
      <c r="S37" s="27"/>
      <c r="T37" s="146"/>
      <c r="V37" s="18"/>
      <c r="W37" s="18"/>
      <c r="X37" s="147"/>
      <c r="Y37" s="28"/>
      <c r="AA37" s="362"/>
      <c r="AB37" s="365"/>
      <c r="AD37" s="202"/>
      <c r="AF37" s="470"/>
      <c r="BG37" s="470"/>
    </row>
    <row r="38" spans="3:59" s="466" customFormat="1" ht="69" customHeight="1" x14ac:dyDescent="0.25">
      <c r="C38" s="464"/>
      <c r="E38" s="508"/>
      <c r="H38" s="501"/>
      <c r="I38" s="202"/>
      <c r="J38" s="369"/>
      <c r="K38" s="27"/>
      <c r="L38" s="27"/>
      <c r="M38" s="197"/>
      <c r="N38" s="464"/>
      <c r="O38" s="464"/>
      <c r="P38" s="464"/>
      <c r="S38" s="27"/>
      <c r="T38" s="146"/>
      <c r="V38" s="18"/>
      <c r="W38" s="18"/>
      <c r="X38" s="147"/>
      <c r="Y38" s="28"/>
      <c r="AA38" s="362"/>
      <c r="AB38" s="365"/>
      <c r="AD38" s="202"/>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
      <c r="C40" s="464"/>
      <c r="E40" s="508"/>
      <c r="H40" s="501"/>
      <c r="I40" s="202"/>
      <c r="J40" s="369"/>
      <c r="K40" s="28"/>
      <c r="L40" s="27"/>
      <c r="M40" s="197"/>
      <c r="N40" s="464"/>
      <c r="O40" s="464"/>
      <c r="P40" s="464"/>
      <c r="S40" s="28"/>
      <c r="T40" s="146"/>
      <c r="V40" s="18"/>
      <c r="W40" s="18"/>
      <c r="X40" s="147"/>
      <c r="Y40" s="372"/>
      <c r="AA40" s="362"/>
      <c r="AB40" s="365"/>
      <c r="AD40" s="155"/>
      <c r="BG40" s="470"/>
    </row>
    <row r="41" spans="3:59" s="466" customFormat="1" ht="69" customHeight="1" x14ac:dyDescent="0.25">
      <c r="C41" s="464"/>
      <c r="E41" s="510"/>
      <c r="H41" s="501"/>
      <c r="I41" s="202"/>
      <c r="N41" s="464"/>
      <c r="O41" s="464"/>
      <c r="P41" s="464"/>
      <c r="T41" s="146"/>
      <c r="X41" s="147"/>
      <c r="AA41" s="362"/>
      <c r="AB41" s="365"/>
      <c r="AF41" s="470"/>
      <c r="BG41" s="470"/>
    </row>
    <row r="42" spans="3:59" s="466" customFormat="1" ht="69" customHeight="1" x14ac:dyDescent="0.25">
      <c r="C42" s="464"/>
      <c r="E42" s="510"/>
      <c r="H42" s="501"/>
      <c r="I42" s="202"/>
      <c r="N42" s="464"/>
      <c r="O42" s="464"/>
      <c r="P42" s="464"/>
      <c r="T42" s="146"/>
      <c r="X42" s="147"/>
      <c r="AA42" s="362"/>
      <c r="AB42" s="365"/>
      <c r="AF42" s="470"/>
      <c r="BG42" s="470"/>
    </row>
    <row r="43" spans="3:59" s="466" customFormat="1" ht="69" customHeight="1" x14ac:dyDescent="0.25">
      <c r="C43" s="464"/>
      <c r="E43" s="510"/>
      <c r="H43" s="501"/>
      <c r="I43" s="376"/>
      <c r="N43" s="464"/>
      <c r="O43" s="464"/>
      <c r="P43" s="464"/>
      <c r="T43" s="146"/>
      <c r="X43" s="147"/>
      <c r="AA43" s="362"/>
      <c r="AB43" s="365"/>
      <c r="AF43" s="470"/>
      <c r="BG43" s="470"/>
    </row>
    <row r="44" spans="3:59" s="466" customFormat="1" ht="69" customHeight="1" x14ac:dyDescent="0.25">
      <c r="C44" s="464"/>
      <c r="E44" s="503"/>
      <c r="H44" s="258"/>
      <c r="I44" s="465"/>
      <c r="J44" s="465"/>
      <c r="K44" s="465"/>
      <c r="L44" s="377"/>
      <c r="N44" s="464"/>
      <c r="O44" s="464"/>
      <c r="P44" s="464"/>
      <c r="S44" s="465"/>
      <c r="T44" s="146"/>
      <c r="V44" s="502"/>
      <c r="W44" s="502"/>
      <c r="X44" s="147"/>
      <c r="Y44" s="465"/>
      <c r="AA44" s="362"/>
      <c r="AB44" s="365"/>
      <c r="AD44" s="361"/>
      <c r="AF44" s="470"/>
      <c r="BG44" s="470"/>
    </row>
    <row r="45" spans="3:59" s="466" customFormat="1" ht="69" customHeight="1" x14ac:dyDescent="0.25">
      <c r="C45" s="464"/>
      <c r="E45" s="503"/>
      <c r="H45" s="258"/>
      <c r="I45" s="379"/>
      <c r="J45" s="465"/>
      <c r="K45" s="465"/>
      <c r="L45" s="380"/>
      <c r="N45" s="464"/>
      <c r="O45" s="464"/>
      <c r="P45" s="464"/>
      <c r="S45" s="465"/>
      <c r="T45" s="146"/>
      <c r="V45" s="381"/>
      <c r="W45" s="382"/>
      <c r="X45" s="147"/>
      <c r="Y45" s="465"/>
      <c r="AA45" s="362"/>
      <c r="AB45" s="365"/>
      <c r="AD45" s="361"/>
      <c r="AF45" s="470"/>
      <c r="BG45" s="470"/>
    </row>
    <row r="46" spans="3:59" s="466" customFormat="1" ht="69" customHeight="1" x14ac:dyDescent="0.25">
      <c r="C46" s="464"/>
      <c r="E46" s="503"/>
      <c r="H46" s="258"/>
      <c r="I46" s="202"/>
      <c r="J46" s="202"/>
      <c r="K46" s="202"/>
      <c r="L46" s="376"/>
      <c r="N46" s="464"/>
      <c r="O46" s="464"/>
      <c r="P46" s="464"/>
      <c r="S46" s="202"/>
      <c r="T46" s="146"/>
      <c r="V46" s="502"/>
      <c r="W46" s="502"/>
      <c r="X46" s="147"/>
      <c r="Y46" s="465"/>
      <c r="AA46" s="362"/>
      <c r="AB46" s="365"/>
      <c r="AD46" s="465"/>
      <c r="BG46" s="470"/>
    </row>
    <row r="47" spans="3:59" s="466" customFormat="1" ht="69" customHeight="1" x14ac:dyDescent="0.25">
      <c r="C47" s="464"/>
      <c r="E47" s="508"/>
      <c r="H47" s="501"/>
      <c r="I47" s="367"/>
      <c r="J47" s="367"/>
      <c r="K47" s="367"/>
      <c r="L47" s="367"/>
      <c r="N47" s="464"/>
      <c r="O47" s="464"/>
      <c r="P47" s="501"/>
      <c r="S47" s="367"/>
      <c r="T47" s="146"/>
      <c r="V47" s="383"/>
      <c r="W47" s="383"/>
      <c r="X47" s="147"/>
      <c r="Y47" s="384"/>
      <c r="AA47" s="362"/>
      <c r="AB47" s="365"/>
      <c r="AD47" s="385"/>
      <c r="AF47" s="470"/>
      <c r="BG47" s="470"/>
    </row>
    <row r="48" spans="3:59" s="466" customFormat="1" ht="69" customHeight="1" x14ac:dyDescent="0.2">
      <c r="C48" s="464"/>
      <c r="E48" s="508"/>
      <c r="H48" s="501"/>
      <c r="I48" s="367"/>
      <c r="J48" s="386"/>
      <c r="K48" s="386"/>
      <c r="L48" s="386"/>
      <c r="N48" s="464"/>
      <c r="O48" s="464"/>
      <c r="P48" s="501"/>
      <c r="S48" s="386"/>
      <c r="T48" s="146"/>
      <c r="U48" s="386"/>
      <c r="V48" s="383"/>
      <c r="W48" s="383"/>
      <c r="X48" s="147"/>
      <c r="Y48" s="465"/>
      <c r="AA48" s="362"/>
      <c r="AB48" s="365"/>
      <c r="AD48" s="367"/>
      <c r="BG48" s="470"/>
    </row>
    <row r="49" spans="3:59" s="466" customFormat="1" ht="69" customHeight="1" x14ac:dyDescent="0.2">
      <c r="C49" s="464"/>
      <c r="E49" s="508"/>
      <c r="H49" s="501"/>
      <c r="I49" s="367"/>
      <c r="J49" s="386"/>
      <c r="K49" s="386"/>
      <c r="L49" s="386"/>
      <c r="N49" s="464"/>
      <c r="O49" s="464"/>
      <c r="P49" s="501"/>
      <c r="S49" s="386"/>
      <c r="T49" s="146"/>
      <c r="V49" s="383"/>
      <c r="W49" s="383"/>
      <c r="X49" s="147"/>
      <c r="Y49" s="465"/>
      <c r="AA49" s="362"/>
      <c r="AB49" s="365"/>
      <c r="AD49" s="465"/>
      <c r="AF49" s="470"/>
      <c r="BG49" s="470"/>
    </row>
    <row r="50" spans="3:59" s="466" customFormat="1" ht="69" customHeight="1" x14ac:dyDescent="0.2">
      <c r="C50" s="464"/>
      <c r="E50" s="508"/>
      <c r="H50" s="501"/>
      <c r="I50" s="367"/>
      <c r="J50" s="387"/>
      <c r="K50" s="367"/>
      <c r="L50" s="386"/>
      <c r="N50" s="464"/>
      <c r="O50" s="464"/>
      <c r="P50" s="386"/>
      <c r="S50" s="367"/>
      <c r="T50" s="146"/>
      <c r="V50" s="388"/>
      <c r="W50" s="388"/>
      <c r="X50" s="147"/>
      <c r="Y50" s="465"/>
      <c r="AA50" s="362"/>
      <c r="AB50" s="365"/>
      <c r="AD50" s="465"/>
      <c r="AF50" s="470"/>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361"/>
      <c r="AF51" s="470"/>
      <c r="BG51" s="470"/>
    </row>
    <row r="52" spans="3:59" s="466" customFormat="1" ht="69" customHeight="1" x14ac:dyDescent="0.25">
      <c r="C52" s="464"/>
      <c r="E52" s="511"/>
      <c r="H52" s="501"/>
      <c r="I52" s="202"/>
      <c r="J52" s="153"/>
      <c r="K52" s="153"/>
      <c r="L52" s="153"/>
      <c r="M52" s="154"/>
      <c r="N52" s="464"/>
      <c r="O52" s="464"/>
      <c r="P52" s="464"/>
      <c r="S52" s="153"/>
      <c r="T52" s="146"/>
      <c r="V52" s="18"/>
      <c r="W52" s="18"/>
      <c r="X52" s="147"/>
      <c r="Y52" s="15"/>
      <c r="AA52" s="362"/>
      <c r="AB52" s="365"/>
      <c r="AD52" s="364"/>
      <c r="AF52" s="470"/>
      <c r="BG52" s="470"/>
    </row>
    <row r="53" spans="3:59" s="466" customFormat="1" ht="69" customHeight="1" x14ac:dyDescent="0.25">
      <c r="C53" s="464"/>
      <c r="E53" s="511"/>
      <c r="H53" s="501"/>
      <c r="I53" s="202"/>
      <c r="J53" s="389"/>
      <c r="K53" s="153"/>
      <c r="L53" s="153"/>
      <c r="M53" s="157"/>
      <c r="N53" s="464"/>
      <c r="O53" s="464"/>
      <c r="P53" s="464"/>
      <c r="S53" s="153"/>
      <c r="T53" s="146"/>
      <c r="V53" s="158"/>
      <c r="W53" s="158"/>
      <c r="X53" s="147"/>
      <c r="Y53" s="15"/>
      <c r="AA53" s="362"/>
      <c r="AB53" s="365"/>
      <c r="AD53" s="364"/>
      <c r="AF53" s="470"/>
      <c r="BG53" s="470"/>
    </row>
    <row r="54" spans="3:59" s="466" customFormat="1" ht="69" customHeight="1" x14ac:dyDescent="0.25">
      <c r="C54" s="464"/>
      <c r="E54" s="511"/>
      <c r="H54" s="501"/>
      <c r="I54" s="376"/>
      <c r="J54" s="376"/>
      <c r="K54" s="15"/>
      <c r="L54" s="153"/>
      <c r="M54" s="154"/>
      <c r="N54" s="464"/>
      <c r="O54" s="464"/>
      <c r="P54" s="464"/>
      <c r="S54" s="15"/>
      <c r="T54" s="146"/>
      <c r="V54" s="18"/>
      <c r="W54" s="18"/>
      <c r="X54" s="147"/>
      <c r="Y54" s="15"/>
      <c r="AA54" s="362"/>
      <c r="AB54" s="365"/>
      <c r="AD54" s="17"/>
      <c r="AF54" s="470"/>
      <c r="BG54" s="470"/>
    </row>
    <row r="55" spans="3:59" s="466" customFormat="1" ht="69" customHeight="1" x14ac:dyDescent="0.25">
      <c r="C55" s="464"/>
      <c r="E55" s="511"/>
      <c r="H55" s="501"/>
      <c r="I55" s="390"/>
      <c r="J55" s="15"/>
      <c r="K55" s="15"/>
      <c r="L55" s="17"/>
      <c r="M55" s="162"/>
      <c r="N55" s="464"/>
      <c r="O55" s="464"/>
      <c r="P55" s="464"/>
      <c r="S55" s="15"/>
      <c r="T55" s="146"/>
      <c r="V55" s="18"/>
      <c r="W55" s="18"/>
      <c r="X55" s="147"/>
      <c r="Y55" s="15"/>
      <c r="AA55" s="362"/>
      <c r="AB55" s="365"/>
      <c r="AD55" s="364"/>
      <c r="AF55" s="470"/>
      <c r="BG55" s="470"/>
    </row>
    <row r="56" spans="3:59" s="466" customFormat="1" ht="69" customHeight="1" x14ac:dyDescent="0.25">
      <c r="C56" s="464"/>
      <c r="E56" s="511"/>
      <c r="H56" s="501"/>
      <c r="I56" s="202"/>
      <c r="J56" s="15"/>
      <c r="K56" s="15"/>
      <c r="L56" s="391"/>
      <c r="M56" s="164"/>
      <c r="N56" s="464"/>
      <c r="O56" s="464"/>
      <c r="P56" s="464"/>
      <c r="S56" s="15"/>
      <c r="T56" s="146"/>
      <c r="V56" s="18"/>
      <c r="W56" s="155"/>
      <c r="X56" s="147"/>
      <c r="Y56" s="15"/>
      <c r="AA56" s="362"/>
      <c r="AB56" s="365"/>
      <c r="AD56" s="17"/>
      <c r="AF56" s="470"/>
      <c r="BG56" s="470"/>
    </row>
    <row r="57" spans="3:59" s="466" customFormat="1" ht="69" customHeight="1" x14ac:dyDescent="0.25">
      <c r="C57" s="464"/>
      <c r="E57" s="511"/>
      <c r="H57" s="501"/>
      <c r="I57" s="376"/>
      <c r="J57" s="15"/>
      <c r="K57" s="27"/>
      <c r="L57" s="27"/>
      <c r="M57" s="154"/>
      <c r="N57" s="464"/>
      <c r="O57" s="464"/>
      <c r="P57" s="464"/>
      <c r="S57" s="27"/>
      <c r="T57" s="146"/>
      <c r="V57" s="18"/>
      <c r="W57" s="18"/>
      <c r="X57" s="147"/>
      <c r="Y57" s="15"/>
      <c r="AA57" s="362"/>
      <c r="AB57" s="365"/>
      <c r="AD57" s="17"/>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70"/>
    </row>
    <row r="58" spans="3:59" s="466" customFormat="1" ht="69" customHeight="1" x14ac:dyDescent="0.25">
      <c r="C58" s="464"/>
      <c r="E58" s="511"/>
      <c r="H58" s="501"/>
      <c r="I58" s="202"/>
      <c r="J58" s="15"/>
      <c r="K58" s="15"/>
      <c r="L58" s="15"/>
      <c r="M58" s="162"/>
      <c r="N58" s="464"/>
      <c r="O58" s="464"/>
      <c r="P58" s="464"/>
      <c r="S58" s="15"/>
      <c r="T58" s="146"/>
      <c r="V58" s="18"/>
      <c r="W58" s="18"/>
      <c r="X58" s="147"/>
      <c r="Y58" s="15"/>
      <c r="AA58" s="362"/>
      <c r="AB58" s="365"/>
      <c r="AD58" s="17"/>
      <c r="AF58" s="470"/>
      <c r="BG58" s="470"/>
    </row>
    <row r="59" spans="3:59" s="466" customFormat="1" ht="69" customHeight="1" x14ac:dyDescent="0.25">
      <c r="C59" s="464"/>
      <c r="E59" s="511"/>
      <c r="H59" s="501"/>
      <c r="I59" s="202"/>
      <c r="J59" s="15"/>
      <c r="K59" s="15"/>
      <c r="L59" s="15"/>
      <c r="M59" s="162"/>
      <c r="N59" s="464"/>
      <c r="O59" s="464"/>
      <c r="P59" s="464"/>
      <c r="S59" s="15"/>
      <c r="T59" s="146"/>
      <c r="V59" s="18"/>
      <c r="W59" s="18"/>
      <c r="X59" s="147"/>
      <c r="Y59" s="15"/>
      <c r="AA59" s="362"/>
      <c r="AB59" s="365"/>
      <c r="AD59" s="17"/>
      <c r="A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5"/>
      <c r="AF60" s="470"/>
      <c r="BG60" s="470"/>
    </row>
    <row r="61" spans="3:59" s="466" customFormat="1" ht="69" customHeight="1" x14ac:dyDescent="0.25">
      <c r="C61" s="464"/>
      <c r="E61" s="511"/>
      <c r="H61" s="501"/>
      <c r="I61" s="202"/>
      <c r="J61" s="27"/>
      <c r="K61" s="27"/>
      <c r="L61" s="27"/>
      <c r="M61" s="164"/>
      <c r="N61" s="464"/>
      <c r="O61" s="464"/>
      <c r="P61" s="464"/>
      <c r="S61" s="27"/>
      <c r="T61" s="146"/>
      <c r="V61" s="18"/>
      <c r="W61" s="18"/>
      <c r="X61" s="147"/>
      <c r="Y61" s="15"/>
      <c r="AA61" s="362"/>
      <c r="AB61" s="365"/>
      <c r="AD61" s="17"/>
      <c r="AF61" s="470"/>
      <c r="BG61" s="470"/>
    </row>
    <row r="62" spans="3:59" s="466" customFormat="1" ht="69" customHeight="1" x14ac:dyDescent="0.25">
      <c r="C62" s="464"/>
      <c r="E62" s="508"/>
      <c r="H62" s="501"/>
      <c r="I62" s="367"/>
      <c r="J62" s="392"/>
      <c r="N62" s="464"/>
      <c r="O62" s="464"/>
      <c r="P62" s="464"/>
      <c r="T62" s="146"/>
      <c r="X62" s="147"/>
      <c r="Y62" s="203"/>
      <c r="AA62" s="362"/>
      <c r="AB62" s="365"/>
      <c r="AD62" s="15"/>
      <c r="AF62" s="470"/>
      <c r="BG62" s="470"/>
    </row>
    <row r="63" spans="3:59" s="466" customFormat="1" ht="69" customHeight="1" x14ac:dyDescent="0.25">
      <c r="C63" s="464"/>
      <c r="E63" s="508"/>
      <c r="H63" s="501"/>
      <c r="I63" s="202"/>
      <c r="J63" s="392"/>
      <c r="N63" s="464"/>
      <c r="O63" s="464"/>
      <c r="P63" s="464"/>
      <c r="T63" s="146"/>
      <c r="X63" s="147"/>
      <c r="Y63" s="203"/>
      <c r="AA63" s="362"/>
      <c r="AB63" s="365"/>
      <c r="AD63" s="15"/>
      <c r="AF63" s="470"/>
      <c r="BG63" s="470"/>
    </row>
    <row r="64" spans="3:59" s="466" customFormat="1" ht="69" customHeight="1" x14ac:dyDescent="0.25">
      <c r="C64" s="464"/>
      <c r="E64" s="508"/>
      <c r="H64" s="501"/>
      <c r="I64" s="202"/>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
      <c r="C66" s="464"/>
      <c r="E66" s="503"/>
      <c r="H66" s="501"/>
      <c r="I66" s="370"/>
      <c r="N66" s="464"/>
      <c r="O66" s="464"/>
      <c r="P66" s="464"/>
      <c r="T66" s="146"/>
      <c r="X66" s="147"/>
      <c r="Y66" s="372"/>
      <c r="AA66" s="362"/>
      <c r="AB66" s="365"/>
      <c r="AF66" s="470"/>
      <c r="BG66" s="470"/>
    </row>
    <row r="67" spans="3:59" s="466" customFormat="1" ht="69" customHeight="1" x14ac:dyDescent="0.25">
      <c r="C67" s="464"/>
      <c r="E67" s="503"/>
      <c r="H67" s="501"/>
      <c r="I67" s="202"/>
      <c r="J67" s="203"/>
      <c r="K67" s="27"/>
      <c r="L67" s="20"/>
      <c r="M67" s="197"/>
      <c r="N67" s="464"/>
      <c r="O67" s="464"/>
      <c r="P67" s="464"/>
      <c r="T67" s="146"/>
      <c r="U67" s="27"/>
      <c r="V67" s="393"/>
      <c r="W67" s="393"/>
      <c r="X67" s="147"/>
      <c r="Y67" s="27"/>
      <c r="AA67" s="362"/>
      <c r="AB67" s="365"/>
      <c r="AF67" s="470"/>
      <c r="BG67" s="470"/>
    </row>
    <row r="68" spans="3:59" s="466" customFormat="1" ht="69" customHeight="1" x14ac:dyDescent="0.25">
      <c r="C68" s="464"/>
      <c r="E68" s="503"/>
      <c r="H68" s="501"/>
      <c r="I68" s="202"/>
      <c r="J68" s="203"/>
      <c r="K68" s="17"/>
      <c r="L68" s="199"/>
      <c r="M68" s="164"/>
      <c r="N68" s="464"/>
      <c r="O68" s="464"/>
      <c r="P68" s="464"/>
      <c r="T68" s="146"/>
      <c r="U68" s="17"/>
      <c r="V68" s="393"/>
      <c r="W68" s="393"/>
      <c r="X68" s="147"/>
      <c r="Y68" s="27"/>
      <c r="AA68" s="362"/>
      <c r="AB68" s="365"/>
      <c r="AF68" s="470"/>
      <c r="BG68" s="470"/>
    </row>
    <row r="69" spans="3:59" s="466" customFormat="1" ht="69" customHeight="1" x14ac:dyDescent="0.2">
      <c r="C69" s="464"/>
      <c r="E69" s="503"/>
      <c r="H69" s="501"/>
      <c r="I69" s="465"/>
      <c r="J69" s="203"/>
      <c r="K69" s="465"/>
      <c r="L69" s="200"/>
      <c r="M69" s="465"/>
      <c r="N69" s="464"/>
      <c r="O69" s="464"/>
      <c r="P69" s="395"/>
      <c r="T69" s="146"/>
      <c r="U69" s="465"/>
      <c r="V69" s="378"/>
      <c r="W69" s="201"/>
      <c r="X69" s="147"/>
      <c r="Y69" s="403"/>
      <c r="AA69" s="362"/>
      <c r="AB69" s="365"/>
      <c r="AF69" s="470"/>
      <c r="BG69" s="470"/>
    </row>
    <row r="70" spans="3:59" s="466" customFormat="1" ht="69" customHeight="1" x14ac:dyDescent="0.2">
      <c r="C70" s="464"/>
      <c r="E70" s="503"/>
      <c r="H70" s="501"/>
      <c r="I70" s="202"/>
      <c r="J70" s="199"/>
      <c r="K70" s="16"/>
      <c r="L70" s="199"/>
      <c r="M70" s="164"/>
      <c r="N70" s="464"/>
      <c r="O70" s="464"/>
      <c r="P70" s="464"/>
      <c r="T70" s="146"/>
      <c r="U70" s="16"/>
      <c r="V70" s="393"/>
      <c r="W70" s="393"/>
      <c r="X70" s="147"/>
      <c r="Y70" s="403"/>
      <c r="AA70" s="362"/>
      <c r="AB70" s="365"/>
      <c r="AF70" s="470"/>
      <c r="BG70" s="470"/>
    </row>
    <row r="71" spans="3:59" s="466" customFormat="1" ht="69" customHeight="1" x14ac:dyDescent="0.2">
      <c r="C71" s="464"/>
      <c r="E71" s="503"/>
      <c r="H71" s="501"/>
      <c r="I71" s="370"/>
      <c r="N71" s="464"/>
      <c r="O71" s="464"/>
      <c r="T71" s="146"/>
      <c r="X71" s="147"/>
      <c r="Y71" s="372"/>
      <c r="AA71" s="362"/>
      <c r="AB71" s="365"/>
      <c r="AF71" s="470"/>
      <c r="BG71" s="470"/>
    </row>
    <row r="72" spans="3:59" s="466" customFormat="1" ht="69" customHeight="1" x14ac:dyDescent="0.2">
      <c r="C72" s="464"/>
      <c r="E72" s="503"/>
      <c r="H72" s="501"/>
      <c r="I72" s="370"/>
      <c r="N72" s="464"/>
      <c r="O72" s="464"/>
      <c r="T72" s="146"/>
      <c r="X72" s="147"/>
      <c r="Y72" s="372"/>
      <c r="AA72" s="362"/>
      <c r="AB72" s="365"/>
      <c r="AF72" s="470"/>
      <c r="BG72" s="470"/>
    </row>
    <row r="73" spans="3:59" s="466" customFormat="1" ht="69" customHeight="1" x14ac:dyDescent="0.25">
      <c r="C73" s="464"/>
      <c r="E73" s="503"/>
      <c r="H73" s="501"/>
      <c r="I73" s="202"/>
      <c r="N73" s="464"/>
      <c r="O73" s="464"/>
      <c r="P73" s="395"/>
      <c r="T73" s="146"/>
      <c r="X73" s="147"/>
      <c r="Y73" s="366"/>
      <c r="AA73" s="362"/>
      <c r="AB73" s="365"/>
      <c r="AF73" s="470"/>
      <c r="BG73" s="470"/>
    </row>
    <row r="74" spans="3:59" s="466" customFormat="1" ht="69" customHeight="1" x14ac:dyDescent="0.2">
      <c r="C74" s="464"/>
      <c r="E74" s="503"/>
      <c r="H74" s="258"/>
      <c r="I74" s="386"/>
      <c r="J74" s="199"/>
      <c r="K74" s="17"/>
      <c r="L74" s="17"/>
      <c r="N74" s="464"/>
      <c r="O74" s="464"/>
      <c r="P74" s="464"/>
      <c r="T74" s="146"/>
      <c r="U74" s="17"/>
      <c r="V74" s="393"/>
      <c r="W74" s="393"/>
      <c r="X74" s="147"/>
      <c r="Y74" s="366"/>
      <c r="AA74" s="362"/>
      <c r="AB74" s="365"/>
      <c r="AF74" s="470"/>
      <c r="BG74" s="470"/>
    </row>
    <row r="75" spans="3:59" s="466" customFormat="1" ht="69" customHeight="1" x14ac:dyDescent="0.25">
      <c r="C75" s="464"/>
      <c r="E75" s="503"/>
      <c r="H75" s="258"/>
      <c r="I75" s="370"/>
      <c r="J75" s="396"/>
      <c r="N75" s="464"/>
      <c r="O75" s="464"/>
      <c r="P75" s="464"/>
      <c r="T75" s="146"/>
      <c r="X75" s="147"/>
      <c r="AA75" s="362"/>
      <c r="AB75" s="365"/>
      <c r="AF75" s="470"/>
      <c r="BG75" s="470"/>
    </row>
    <row r="76" spans="3:59" s="466" customFormat="1" ht="69" customHeight="1" x14ac:dyDescent="0.2">
      <c r="C76" s="464"/>
      <c r="E76" s="503"/>
      <c r="H76" s="258"/>
      <c r="I76" s="397"/>
      <c r="J76" s="199"/>
      <c r="K76" s="17"/>
      <c r="L76" s="17"/>
      <c r="N76" s="464"/>
      <c r="O76" s="464"/>
      <c r="P76" s="464"/>
      <c r="T76" s="146"/>
      <c r="U76" s="17"/>
      <c r="V76" s="393"/>
      <c r="W76" s="393"/>
      <c r="X76" s="147"/>
      <c r="Y76" s="361"/>
      <c r="AA76" s="362"/>
      <c r="AB76" s="365"/>
      <c r="AF76" s="470"/>
      <c r="BG76" s="470"/>
    </row>
    <row r="77" spans="3:59" s="466" customFormat="1" ht="69" customHeight="1" x14ac:dyDescent="0.2">
      <c r="C77" s="464"/>
      <c r="E77" s="503"/>
      <c r="H77" s="258"/>
      <c r="I77" s="386"/>
      <c r="J77" s="398"/>
      <c r="K77" s="398"/>
      <c r="N77" s="464"/>
      <c r="O77" s="464"/>
      <c r="P77" s="464"/>
      <c r="T77" s="146"/>
      <c r="X77" s="147"/>
      <c r="AA77" s="362"/>
      <c r="AB77" s="365"/>
      <c r="AF77" s="470"/>
      <c r="BG77" s="470"/>
    </row>
    <row r="78" spans="3:59" s="466" customFormat="1" ht="69" customHeight="1" x14ac:dyDescent="0.2">
      <c r="C78" s="464"/>
      <c r="E78" s="511"/>
      <c r="H78" s="258"/>
      <c r="I78" s="399"/>
      <c r="K78" s="503"/>
      <c r="M78" s="400"/>
      <c r="N78" s="464"/>
      <c r="O78" s="464"/>
      <c r="P78" s="464"/>
      <c r="T78" s="146"/>
      <c r="V78" s="382"/>
      <c r="W78" s="382"/>
      <c r="X78" s="147"/>
      <c r="Y78" s="196"/>
      <c r="AA78" s="362"/>
      <c r="AB78" s="365"/>
      <c r="AF78" s="470"/>
      <c r="BG78" s="470"/>
    </row>
    <row r="79" spans="3:59" s="466" customFormat="1" ht="69" customHeight="1" x14ac:dyDescent="0.25">
      <c r="C79" s="464"/>
      <c r="E79" s="511"/>
      <c r="H79" s="258"/>
      <c r="I79" s="401"/>
      <c r="K79" s="503"/>
      <c r="M79" s="400"/>
      <c r="N79" s="464"/>
      <c r="O79" s="464"/>
      <c r="P79" s="464"/>
      <c r="T79" s="146"/>
      <c r="V79" s="382"/>
      <c r="W79" s="382"/>
      <c r="X79" s="147"/>
      <c r="Y79" s="196"/>
      <c r="AA79" s="362"/>
      <c r="AB79" s="365"/>
      <c r="AF79" s="470"/>
      <c r="BG79" s="470"/>
    </row>
    <row r="80" spans="3:59" s="466" customFormat="1" ht="69" customHeight="1" x14ac:dyDescent="0.25">
      <c r="C80" s="464"/>
      <c r="E80" s="511"/>
      <c r="H80" s="258"/>
      <c r="I80" s="401"/>
      <c r="K80" s="380"/>
      <c r="M80" s="400"/>
      <c r="N80" s="464"/>
      <c r="O80" s="464"/>
      <c r="P80" s="395"/>
      <c r="T80" s="146"/>
      <c r="V80" s="382"/>
      <c r="W80" s="382"/>
      <c r="X80" s="147"/>
      <c r="Y80" s="196"/>
      <c r="AA80" s="362"/>
      <c r="AB80" s="365"/>
      <c r="AF80" s="470"/>
      <c r="BG80" s="470"/>
    </row>
    <row r="81" spans="3:59" s="466" customFormat="1" ht="69" customHeight="1" x14ac:dyDescent="0.2">
      <c r="C81" s="464"/>
      <c r="E81" s="511"/>
      <c r="H81" s="258"/>
      <c r="I81" s="402"/>
      <c r="M81" s="400"/>
      <c r="N81" s="464"/>
      <c r="O81" s="464"/>
      <c r="P81" s="464"/>
      <c r="T81" s="146"/>
      <c r="V81" s="382"/>
      <c r="W81" s="382"/>
      <c r="X81" s="147"/>
      <c r="Y81" s="372"/>
      <c r="AA81" s="362"/>
      <c r="AB81" s="365"/>
      <c r="AF81" s="470"/>
      <c r="BG81" s="470"/>
    </row>
    <row r="82" spans="3:59" s="466" customFormat="1" ht="69" customHeight="1" x14ac:dyDescent="0.2">
      <c r="C82" s="464"/>
      <c r="E82" s="511"/>
      <c r="H82" s="258"/>
      <c r="I82" s="402"/>
      <c r="M82" s="400"/>
      <c r="N82" s="464"/>
      <c r="O82" s="464"/>
      <c r="P82" s="464"/>
      <c r="T82" s="146"/>
      <c r="V82" s="382"/>
      <c r="W82" s="382"/>
      <c r="X82" s="147"/>
      <c r="Y82" s="372"/>
      <c r="AA82" s="362"/>
      <c r="AB82" s="365"/>
      <c r="AF82" s="470"/>
      <c r="BG82" s="470"/>
    </row>
    <row r="83" spans="3:59" s="466" customFormat="1" ht="69" customHeight="1" x14ac:dyDescent="0.25">
      <c r="C83" s="464"/>
      <c r="E83" s="511"/>
      <c r="H83" s="258"/>
      <c r="I83" s="401"/>
      <c r="M83" s="400"/>
      <c r="N83" s="464"/>
      <c r="O83" s="464"/>
      <c r="P83" s="394"/>
      <c r="T83" s="146"/>
      <c r="V83" s="382"/>
      <c r="W83" s="382"/>
      <c r="X83" s="147"/>
      <c r="Y83" s="196"/>
      <c r="AA83" s="362"/>
      <c r="AB83" s="365"/>
      <c r="AF83" s="470"/>
      <c r="BG83" s="470"/>
    </row>
    <row r="84" spans="3:59" s="466" customFormat="1" ht="69" customHeight="1" x14ac:dyDescent="0.25">
      <c r="C84" s="464"/>
      <c r="E84" s="511"/>
      <c r="H84" s="258"/>
      <c r="I84" s="401"/>
      <c r="M84" s="400"/>
      <c r="N84" s="464"/>
      <c r="O84" s="464"/>
      <c r="P84" s="394"/>
      <c r="T84" s="146"/>
      <c r="V84" s="382"/>
      <c r="W84" s="382"/>
      <c r="X84" s="147"/>
      <c r="Y84" s="196"/>
      <c r="AA84" s="362"/>
      <c r="AB84" s="365"/>
      <c r="AF84" s="470"/>
      <c r="BG84" s="470"/>
    </row>
    <row r="85" spans="3:59" s="466" customFormat="1" ht="69" customHeight="1" x14ac:dyDescent="0.25">
      <c r="C85" s="464"/>
      <c r="E85" s="511"/>
      <c r="H85" s="258"/>
      <c r="I85" s="401"/>
      <c r="J85" s="199"/>
      <c r="K85" s="464"/>
      <c r="L85" s="380"/>
      <c r="M85" s="400"/>
      <c r="N85" s="464"/>
      <c r="O85" s="464"/>
      <c r="P85" s="258"/>
      <c r="S85" s="464"/>
      <c r="T85" s="146"/>
      <c r="V85" s="393"/>
      <c r="W85" s="393"/>
      <c r="X85" s="147"/>
      <c r="Y85" s="196"/>
      <c r="AA85" s="362"/>
      <c r="AB85" s="365"/>
      <c r="AF85" s="470"/>
      <c r="BG85" s="470"/>
    </row>
    <row r="86" spans="3:59" s="466" customFormat="1" ht="69" customHeight="1" x14ac:dyDescent="0.2">
      <c r="C86" s="464"/>
      <c r="E86" s="511"/>
      <c r="H86" s="258"/>
      <c r="I86" s="403"/>
      <c r="J86" s="395"/>
      <c r="K86" s="395"/>
      <c r="L86" s="395"/>
      <c r="M86" s="258"/>
      <c r="N86" s="464"/>
      <c r="O86" s="464"/>
      <c r="P86" s="464"/>
      <c r="T86" s="146"/>
      <c r="V86" s="393"/>
      <c r="W86" s="393"/>
      <c r="X86" s="147"/>
      <c r="Y86" s="372"/>
      <c r="AA86" s="362"/>
      <c r="AB86" s="365"/>
      <c r="AF86" s="470"/>
      <c r="BG86" s="470"/>
    </row>
    <row r="87" spans="3:59" s="466" customFormat="1" ht="69" customHeight="1" x14ac:dyDescent="0.25">
      <c r="C87" s="464"/>
      <c r="E87" s="511"/>
      <c r="H87" s="258"/>
      <c r="I87" s="376"/>
      <c r="J87" s="199"/>
      <c r="K87" s="258"/>
      <c r="L87" s="258"/>
      <c r="M87" s="258"/>
      <c r="N87" s="464"/>
      <c r="O87" s="464"/>
      <c r="P87" s="258"/>
      <c r="S87" s="258"/>
      <c r="T87" s="146"/>
      <c r="V87" s="393"/>
      <c r="W87" s="393"/>
      <c r="X87" s="147"/>
      <c r="Y87" s="196"/>
      <c r="AA87" s="362"/>
      <c r="AB87" s="365"/>
      <c r="AF87" s="470"/>
      <c r="BG87" s="470"/>
    </row>
    <row r="88" spans="3:59" s="466" customFormat="1" ht="69" customHeight="1" x14ac:dyDescent="0.25">
      <c r="C88" s="464"/>
      <c r="E88" s="511"/>
      <c r="H88" s="258"/>
      <c r="I88" s="376"/>
      <c r="J88" s="199"/>
      <c r="K88" s="258"/>
      <c r="L88" s="258"/>
      <c r="M88" s="258"/>
      <c r="N88" s="464"/>
      <c r="O88" s="464"/>
      <c r="P88" s="258"/>
      <c r="S88" s="258"/>
      <c r="T88" s="146"/>
      <c r="V88" s="393"/>
      <c r="W88" s="393"/>
      <c r="X88" s="147"/>
      <c r="Y88" s="258"/>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27"/>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7"/>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58"/>
      <c r="AA92" s="362"/>
      <c r="AB92" s="365"/>
      <c r="AF92" s="470"/>
      <c r="BG92" s="470"/>
    </row>
    <row r="93" spans="3:59" s="466" customFormat="1" ht="69" customHeight="1" x14ac:dyDescent="0.25">
      <c r="C93" s="464"/>
      <c r="E93" s="503"/>
      <c r="H93" s="501"/>
      <c r="I93" s="388"/>
      <c r="J93" s="199"/>
      <c r="N93" s="464"/>
      <c r="O93" s="464"/>
      <c r="P93" s="464"/>
      <c r="T93" s="146"/>
      <c r="X93" s="147"/>
      <c r="Y93" s="258"/>
      <c r="AA93" s="362"/>
      <c r="AB93" s="365"/>
      <c r="AF93" s="470"/>
      <c r="BG93" s="470"/>
    </row>
    <row r="94" spans="3:59" s="466" customFormat="1" ht="69" customHeight="1" x14ac:dyDescent="0.25">
      <c r="C94" s="464"/>
      <c r="E94" s="503"/>
      <c r="H94" s="501"/>
      <c r="I94" s="504"/>
      <c r="N94" s="464"/>
      <c r="O94" s="464"/>
      <c r="P94" s="464"/>
      <c r="T94" s="146"/>
      <c r="X94" s="147"/>
      <c r="AA94" s="362"/>
      <c r="AB94" s="365"/>
      <c r="AF94" s="470"/>
      <c r="BG94" s="470"/>
    </row>
    <row r="95" spans="3:59" s="466" customFormat="1" ht="69" customHeight="1" x14ac:dyDescent="0.25">
      <c r="C95" s="464"/>
      <c r="E95" s="503"/>
      <c r="H95" s="501"/>
      <c r="I95" s="388"/>
      <c r="J95" s="199"/>
      <c r="K95" s="258"/>
      <c r="L95" s="258"/>
      <c r="M95" s="258"/>
      <c r="N95" s="464"/>
      <c r="O95" s="464"/>
      <c r="P95" s="258"/>
      <c r="S95" s="258"/>
      <c r="T95" s="146"/>
      <c r="V95" s="393"/>
      <c r="W95" s="393"/>
      <c r="X95" s="147"/>
      <c r="Y95" s="258"/>
      <c r="AA95" s="362"/>
      <c r="AB95" s="365"/>
      <c r="AF95" s="470"/>
      <c r="BG95" s="470"/>
    </row>
    <row r="96" spans="3:59" s="466" customFormat="1" ht="69" customHeight="1" x14ac:dyDescent="0.25">
      <c r="C96" s="464"/>
      <c r="E96" s="503"/>
      <c r="H96" s="501"/>
      <c r="I96" s="388"/>
      <c r="J96" s="199"/>
      <c r="K96" s="258"/>
      <c r="L96" s="258"/>
      <c r="M96" s="409"/>
      <c r="N96" s="464"/>
      <c r="O96" s="464"/>
      <c r="P96" s="258"/>
      <c r="S96" s="258"/>
      <c r="T96" s="146"/>
      <c r="V96" s="393"/>
      <c r="W96" s="393"/>
      <c r="X96" s="147"/>
      <c r="Y96" s="258"/>
      <c r="AA96" s="362"/>
      <c r="AB96" s="365"/>
      <c r="AF96" s="470"/>
      <c r="BG96" s="470"/>
    </row>
    <row r="97" spans="3:59" s="466" customFormat="1" ht="69" customHeight="1" x14ac:dyDescent="0.25">
      <c r="C97" s="464"/>
      <c r="E97" s="503"/>
      <c r="H97" s="501"/>
      <c r="I97" s="388"/>
      <c r="J97" s="199"/>
      <c r="K97" s="258"/>
      <c r="L97" s="258"/>
      <c r="M97" s="409"/>
      <c r="N97" s="464"/>
      <c r="O97" s="464"/>
      <c r="P97" s="258"/>
      <c r="S97" s="258"/>
      <c r="T97" s="146"/>
      <c r="V97" s="393"/>
      <c r="W97" s="393"/>
      <c r="X97" s="147"/>
      <c r="Y97" s="258"/>
      <c r="AA97" s="362"/>
      <c r="AB97" s="365"/>
      <c r="AF97" s="470"/>
      <c r="BG97" s="470"/>
    </row>
    <row r="98" spans="3:59" s="466" customFormat="1" ht="69" customHeight="1" x14ac:dyDescent="0.25">
      <c r="C98" s="464"/>
      <c r="E98" s="503"/>
      <c r="H98" s="258"/>
      <c r="I98" s="366"/>
      <c r="J98" s="199"/>
      <c r="K98" s="258"/>
      <c r="L98" s="258"/>
      <c r="M98" s="409"/>
      <c r="N98" s="464"/>
      <c r="O98" s="464"/>
      <c r="P98" s="464"/>
      <c r="S98" s="258"/>
      <c r="T98" s="146"/>
      <c r="V98" s="393"/>
      <c r="W98" s="393"/>
      <c r="X98" s="147"/>
      <c r="Y98" s="258"/>
      <c r="AA98" s="362"/>
      <c r="AB98" s="365"/>
      <c r="AF98" s="470"/>
      <c r="BG98" s="470"/>
    </row>
    <row r="99" spans="3:59" s="466" customFormat="1" ht="69" customHeight="1" x14ac:dyDescent="0.25">
      <c r="C99" s="464"/>
      <c r="E99" s="503"/>
      <c r="H99" s="258"/>
      <c r="I99" s="366"/>
      <c r="J99" s="199"/>
      <c r="K99" s="258"/>
      <c r="L99" s="258"/>
      <c r="M99" s="409"/>
      <c r="N99" s="464"/>
      <c r="O99" s="464"/>
      <c r="P99" s="464"/>
      <c r="S99" s="258"/>
      <c r="T99" s="146"/>
      <c r="V99" s="393"/>
      <c r="W99" s="393"/>
      <c r="X99" s="147"/>
      <c r="Y99" s="258"/>
      <c r="AA99" s="362"/>
      <c r="AB99" s="365"/>
      <c r="AF99" s="470"/>
      <c r="BG99" s="470"/>
    </row>
    <row r="100" spans="3:59" s="466" customFormat="1" ht="69" customHeight="1" x14ac:dyDescent="0.25">
      <c r="C100" s="464"/>
      <c r="E100" s="503"/>
      <c r="H100" s="258"/>
      <c r="I100" s="364"/>
      <c r="J100" s="199"/>
      <c r="K100" s="258"/>
      <c r="L100" s="464"/>
      <c r="M100" s="409"/>
      <c r="N100" s="464"/>
      <c r="O100" s="464"/>
      <c r="P100" s="464"/>
      <c r="S100" s="258"/>
      <c r="T100" s="146"/>
      <c r="U100" s="258"/>
      <c r="V100" s="393"/>
      <c r="W100" s="393"/>
      <c r="X100" s="147"/>
      <c r="Y100" s="258"/>
      <c r="AA100" s="362"/>
      <c r="AB100" s="365"/>
      <c r="AF100" s="470"/>
      <c r="BG100" s="470"/>
    </row>
    <row r="101" spans="3:59" s="466" customFormat="1" ht="69" customHeight="1" x14ac:dyDescent="0.25">
      <c r="C101" s="464"/>
      <c r="E101" s="503"/>
      <c r="H101" s="258"/>
      <c r="I101" s="364"/>
      <c r="J101" s="199"/>
      <c r="K101" s="258"/>
      <c r="L101" s="464"/>
      <c r="M101" s="409"/>
      <c r="N101" s="464"/>
      <c r="O101" s="464"/>
      <c r="P101" s="464"/>
      <c r="S101" s="258"/>
      <c r="T101" s="146"/>
      <c r="U101" s="258"/>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199"/>
      <c r="L104" s="258"/>
      <c r="M104" s="505"/>
      <c r="N104" s="464"/>
      <c r="O104" s="464"/>
      <c r="P104" s="464"/>
      <c r="S104" s="199"/>
      <c r="T104" s="146"/>
      <c r="V104" s="393"/>
      <c r="W104" s="393"/>
      <c r="X104" s="147"/>
      <c r="Y104" s="258"/>
      <c r="Z104" s="365"/>
      <c r="AA104" s="362"/>
      <c r="AB104" s="365"/>
      <c r="AF104" s="470"/>
      <c r="BG104" s="470"/>
    </row>
    <row r="105" spans="3:59" s="466" customFormat="1" ht="69" customHeight="1" x14ac:dyDescent="0.25">
      <c r="C105" s="464"/>
      <c r="E105" s="503"/>
      <c r="H105" s="258"/>
      <c r="I105" s="364"/>
      <c r="J105" s="199"/>
      <c r="K105" s="199"/>
      <c r="L105" s="199"/>
      <c r="M105" s="409"/>
      <c r="N105" s="464"/>
      <c r="O105" s="464"/>
      <c r="P105" s="464"/>
      <c r="S105" s="199"/>
      <c r="T105" s="146"/>
      <c r="V105" s="393"/>
      <c r="W105" s="393"/>
      <c r="X105" s="147"/>
      <c r="Y105" s="258"/>
      <c r="AA105" s="362"/>
      <c r="AB105" s="365"/>
      <c r="AF105" s="470"/>
      <c r="BG105" s="470"/>
    </row>
    <row r="106" spans="3:59" s="466" customFormat="1" ht="69" customHeight="1" x14ac:dyDescent="0.25">
      <c r="C106" s="464"/>
      <c r="E106" s="510"/>
      <c r="H106" s="501"/>
      <c r="I106" s="202"/>
      <c r="N106" s="464"/>
      <c r="O106" s="464"/>
      <c r="P106" s="464"/>
      <c r="T106" s="146"/>
      <c r="X106" s="147"/>
      <c r="AA106" s="362"/>
      <c r="AB106" s="365"/>
      <c r="AF106" s="470"/>
      <c r="BG106" s="470"/>
    </row>
    <row r="107" spans="3:59" s="466" customFormat="1" ht="69" customHeight="1" x14ac:dyDescent="0.25">
      <c r="C107" s="464"/>
      <c r="E107" s="510"/>
      <c r="H107" s="501"/>
      <c r="I107" s="202"/>
      <c r="N107" s="464"/>
      <c r="O107" s="464"/>
      <c r="P107" s="464"/>
      <c r="T107" s="146"/>
      <c r="X107" s="147"/>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03"/>
      <c r="H111" s="258"/>
      <c r="I111" s="202"/>
      <c r="J111" s="27"/>
      <c r="K111" s="27"/>
      <c r="L111" s="27"/>
      <c r="N111" s="464"/>
      <c r="O111" s="464"/>
      <c r="P111" s="160"/>
      <c r="S111" s="27"/>
      <c r="T111" s="146"/>
      <c r="V111" s="404"/>
      <c r="W111" s="18"/>
      <c r="X111" s="147"/>
      <c r="Y111" s="361"/>
      <c r="AA111" s="362"/>
      <c r="AB111" s="365"/>
      <c r="AF111" s="470"/>
      <c r="BG111" s="470"/>
    </row>
    <row r="112" spans="3:59" s="466" customFormat="1" ht="69" customHeight="1" x14ac:dyDescent="0.25">
      <c r="C112" s="464"/>
      <c r="E112" s="503"/>
      <c r="H112" s="258"/>
      <c r="I112" s="202"/>
      <c r="K112" s="27"/>
      <c r="N112" s="464"/>
      <c r="O112" s="464"/>
      <c r="P112" s="160"/>
      <c r="S112" s="27"/>
      <c r="T112" s="146"/>
      <c r="V112" s="18"/>
      <c r="W112" s="404"/>
      <c r="X112" s="147"/>
      <c r="Y112" s="361"/>
      <c r="AA112" s="362"/>
      <c r="AB112" s="365"/>
      <c r="AF112" s="470"/>
      <c r="BG112" s="470"/>
    </row>
    <row r="113" spans="3:59" s="466" customFormat="1" ht="69" customHeight="1" x14ac:dyDescent="0.25">
      <c r="C113" s="464"/>
      <c r="E113" s="503"/>
      <c r="H113" s="258"/>
      <c r="I113" s="202"/>
      <c r="K113" s="27"/>
      <c r="N113" s="464"/>
      <c r="O113" s="464"/>
      <c r="P113" s="160"/>
      <c r="S113" s="27"/>
      <c r="T113" s="146"/>
      <c r="V113" s="404"/>
      <c r="W113" s="404"/>
      <c r="X113" s="147"/>
      <c r="Y113" s="361"/>
      <c r="AA113" s="362"/>
      <c r="AB113" s="365"/>
      <c r="AF113" s="470"/>
      <c r="BG113" s="470"/>
    </row>
    <row r="114" spans="3:59" s="466" customFormat="1" ht="69" customHeight="1" x14ac:dyDescent="0.25">
      <c r="C114" s="464"/>
      <c r="E114" s="511"/>
      <c r="G114" s="636"/>
      <c r="H114" s="501"/>
      <c r="I114" s="361"/>
      <c r="J114" s="366"/>
      <c r="K114" s="366"/>
      <c r="N114" s="464"/>
      <c r="O114" s="464"/>
      <c r="P114" s="258"/>
      <c r="T114" s="146"/>
      <c r="V114" s="405"/>
      <c r="W114" s="368"/>
      <c r="X114" s="147"/>
      <c r="Y114" s="361"/>
      <c r="AA114" s="362"/>
      <c r="AB114" s="365"/>
      <c r="AF114" s="470"/>
      <c r="BG114" s="470"/>
    </row>
    <row r="115" spans="3:59" s="466" customFormat="1" ht="69" customHeight="1" x14ac:dyDescent="0.25">
      <c r="C115" s="464"/>
      <c r="E115" s="511"/>
      <c r="G115" s="636"/>
      <c r="H115" s="501"/>
      <c r="I115" s="406"/>
      <c r="J115" s="406"/>
      <c r="K115" s="407"/>
      <c r="N115" s="464"/>
      <c r="O115" s="464"/>
      <c r="P115" s="258"/>
      <c r="T115" s="146"/>
      <c r="V115" s="405"/>
      <c r="W115" s="368"/>
      <c r="X115" s="147"/>
      <c r="Y115" s="361"/>
      <c r="AA115" s="362"/>
      <c r="AB115" s="365"/>
      <c r="AF115" s="470"/>
      <c r="BG115" s="470"/>
    </row>
    <row r="116" spans="3:59" s="466" customFormat="1" ht="69" customHeight="1" x14ac:dyDescent="0.25">
      <c r="C116" s="464"/>
      <c r="E116" s="511"/>
      <c r="G116" s="636"/>
      <c r="H116" s="501"/>
      <c r="I116" s="406"/>
      <c r="J116" s="406"/>
      <c r="K116" s="407"/>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379"/>
      <c r="J117" s="408"/>
      <c r="K117" s="366"/>
      <c r="N117" s="464"/>
      <c r="O117" s="464"/>
      <c r="P117" s="409"/>
      <c r="T117" s="146"/>
      <c r="V117" s="363"/>
      <c r="W117" s="364"/>
      <c r="X117" s="147"/>
      <c r="Y117" s="361"/>
      <c r="AA117" s="362"/>
      <c r="AB117" s="365"/>
      <c r="AF117" s="470"/>
      <c r="BG117" s="470"/>
    </row>
    <row r="118" spans="3:59" s="466" customFormat="1" ht="69" customHeight="1" x14ac:dyDescent="0.25">
      <c r="C118" s="464"/>
      <c r="E118" s="511"/>
      <c r="G118" s="636"/>
      <c r="H118" s="501"/>
      <c r="I118" s="379"/>
      <c r="J118" s="385"/>
      <c r="K118" s="385"/>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385"/>
      <c r="K119" s="366"/>
      <c r="N119" s="464"/>
      <c r="O119" s="464"/>
      <c r="P119" s="258"/>
      <c r="T119" s="146"/>
      <c r="V119" s="405"/>
      <c r="W119" s="368"/>
      <c r="X119" s="147"/>
      <c r="Y119" s="361"/>
      <c r="AA119" s="362"/>
      <c r="AB119" s="365"/>
      <c r="AF119" s="470"/>
      <c r="BG119" s="470"/>
    </row>
    <row r="120" spans="3:59" s="466" customFormat="1" ht="69" customHeight="1" x14ac:dyDescent="0.25">
      <c r="C120" s="464"/>
      <c r="E120" s="511"/>
      <c r="G120" s="636"/>
      <c r="H120" s="501"/>
      <c r="I120" s="379"/>
      <c r="J120" s="376"/>
      <c r="K120" s="366"/>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
      <c r="C122" s="464"/>
      <c r="E122" s="511"/>
      <c r="H122" s="501"/>
      <c r="I122" s="410"/>
      <c r="J122" s="366"/>
      <c r="K122" s="366"/>
      <c r="N122" s="464"/>
      <c r="O122" s="464"/>
      <c r="P122" s="258"/>
      <c r="T122" s="146"/>
      <c r="V122" s="405"/>
      <c r="W122" s="411"/>
      <c r="X122" s="147"/>
      <c r="Y122" s="361"/>
      <c r="AA122" s="362"/>
      <c r="AB122" s="365"/>
      <c r="AF122" s="470"/>
      <c r="BG122" s="470"/>
    </row>
    <row r="123" spans="3:59" s="466" customFormat="1" ht="69" customHeight="1" x14ac:dyDescent="0.25">
      <c r="C123" s="464"/>
      <c r="E123" s="511"/>
      <c r="H123" s="501"/>
      <c r="I123" s="361"/>
      <c r="J123" s="366"/>
      <c r="K123" s="366"/>
      <c r="N123" s="464"/>
      <c r="O123" s="464"/>
      <c r="P123" s="258"/>
      <c r="T123" s="146"/>
      <c r="V123" s="405"/>
      <c r="W123" s="405"/>
      <c r="X123" s="147"/>
      <c r="Y123" s="361"/>
      <c r="AA123" s="362"/>
      <c r="AB123" s="365"/>
      <c r="AF123" s="470"/>
      <c r="BG123" s="470"/>
    </row>
    <row r="124" spans="3:59" s="466" customFormat="1" ht="69" customHeight="1" x14ac:dyDescent="0.25">
      <c r="C124" s="464"/>
      <c r="E124" s="511"/>
      <c r="H124" s="501"/>
      <c r="I124" s="361"/>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2"/>
      <c r="H125" s="258"/>
      <c r="I125" s="465"/>
      <c r="K125" s="15"/>
      <c r="N125" s="464"/>
      <c r="O125" s="464"/>
      <c r="P125" s="464"/>
      <c r="T125" s="146"/>
      <c r="X125" s="147"/>
      <c r="AA125" s="362"/>
      <c r="AB125" s="365"/>
      <c r="AF125" s="470"/>
      <c r="BG125" s="470"/>
    </row>
    <row r="126" spans="3:59" s="466" customFormat="1" ht="69" customHeight="1" x14ac:dyDescent="0.25">
      <c r="C126" s="464"/>
      <c r="E126" s="512"/>
      <c r="H126" s="258"/>
      <c r="I126" s="465"/>
      <c r="K126" s="15"/>
      <c r="N126" s="464"/>
      <c r="O126" s="464"/>
      <c r="P126" s="464"/>
      <c r="T126" s="146"/>
      <c r="X126" s="147"/>
      <c r="AA126" s="362"/>
      <c r="AB126" s="365"/>
      <c r="AF126" s="470"/>
      <c r="BG126" s="470"/>
    </row>
    <row r="127" spans="3:59" s="466" customFormat="1" ht="69" customHeight="1" x14ac:dyDescent="0.25">
      <c r="C127" s="464"/>
      <c r="E127" s="512"/>
      <c r="H127" s="258"/>
      <c r="I127" s="376"/>
      <c r="K127" s="15"/>
      <c r="N127" s="464"/>
      <c r="O127" s="464"/>
      <c r="P127" s="464"/>
      <c r="T127" s="146"/>
      <c r="X127" s="147"/>
      <c r="AA127" s="362"/>
      <c r="AB127" s="365"/>
      <c r="AF127" s="470"/>
      <c r="BG127" s="470"/>
    </row>
    <row r="128" spans="3:59" s="466" customFormat="1" ht="69" customHeight="1" x14ac:dyDescent="0.25">
      <c r="C128" s="464"/>
      <c r="E128" s="512"/>
      <c r="H128" s="258"/>
      <c r="I128" s="376"/>
      <c r="K128" s="15"/>
      <c r="N128" s="464"/>
      <c r="O128" s="464"/>
      <c r="P128" s="464"/>
      <c r="T128" s="146"/>
      <c r="X128" s="147"/>
      <c r="AA128" s="362"/>
      <c r="AB128" s="365"/>
      <c r="AF128" s="470"/>
      <c r="BG128" s="470"/>
    </row>
    <row r="129" spans="3:59" s="466" customFormat="1" ht="69" customHeight="1" x14ac:dyDescent="0.25">
      <c r="C129" s="464"/>
      <c r="E129" s="512"/>
      <c r="H129" s="258"/>
      <c r="I129" s="376"/>
      <c r="N129" s="464"/>
      <c r="O129" s="464"/>
      <c r="P129" s="464"/>
      <c r="T129" s="146"/>
      <c r="X129" s="147"/>
      <c r="AA129" s="362"/>
      <c r="AB129" s="365"/>
      <c r="AF129" s="470"/>
      <c r="BG129" s="470"/>
    </row>
    <row r="130" spans="3:59" s="466" customFormat="1" ht="69" customHeight="1" x14ac:dyDescent="0.25">
      <c r="C130" s="464"/>
      <c r="E130" s="512"/>
      <c r="H130" s="258"/>
      <c r="I130" s="379"/>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506"/>
      <c r="I132" s="376"/>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258"/>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1"/>
      <c r="H136" s="258"/>
      <c r="I136" s="202"/>
      <c r="N136" s="464"/>
      <c r="O136" s="464"/>
      <c r="P136" s="464"/>
      <c r="T136" s="146"/>
      <c r="X136" s="147"/>
      <c r="AA136" s="362"/>
      <c r="AB136" s="365"/>
      <c r="AF136" s="470"/>
      <c r="BG136" s="470"/>
    </row>
    <row r="137" spans="3:59" s="466" customFormat="1" ht="69" customHeight="1" x14ac:dyDescent="0.25">
      <c r="C137" s="464"/>
      <c r="E137" s="511"/>
      <c r="H137" s="258"/>
      <c r="I137" s="202"/>
      <c r="N137" s="464"/>
      <c r="O137" s="464"/>
      <c r="P137" s="464"/>
      <c r="T137" s="146"/>
      <c r="X137" s="147"/>
      <c r="AA137" s="362"/>
      <c r="AB137" s="365"/>
      <c r="AF137" s="470"/>
      <c r="BG137" s="470"/>
    </row>
    <row r="138" spans="3:59" s="466" customFormat="1" ht="69" customHeight="1" x14ac:dyDescent="0.25">
      <c r="C138" s="464"/>
      <c r="E138" s="511"/>
      <c r="H138" s="258"/>
      <c r="I138" s="376"/>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202"/>
      <c r="N144" s="464"/>
      <c r="O144" s="464"/>
      <c r="P144" s="464"/>
      <c r="T144" s="146"/>
      <c r="X144" s="147"/>
      <c r="AA144" s="362"/>
      <c r="AB144" s="365"/>
      <c r="AF144" s="470"/>
      <c r="BG144" s="470"/>
    </row>
    <row r="145" spans="3:59" s="466" customFormat="1" ht="69" customHeight="1" x14ac:dyDescent="0.25">
      <c r="C145" s="464"/>
      <c r="E145" s="513"/>
      <c r="H145" s="501"/>
      <c r="I145" s="412"/>
      <c r="J145" s="412"/>
      <c r="K145" s="258"/>
      <c r="L145" s="258"/>
      <c r="M145" s="409"/>
      <c r="N145" s="464"/>
      <c r="O145" s="464"/>
      <c r="P145" s="416"/>
      <c r="T145" s="146"/>
      <c r="V145" s="413"/>
      <c r="W145" s="414"/>
      <c r="X145" s="147"/>
      <c r="Y145" s="361"/>
      <c r="AA145" s="362"/>
      <c r="AB145" s="365"/>
      <c r="AF145" s="470"/>
      <c r="BG145" s="470"/>
    </row>
    <row r="146" spans="3:59" s="466" customFormat="1" ht="69" customHeight="1" x14ac:dyDescent="0.25">
      <c r="C146" s="464"/>
      <c r="E146" s="513"/>
      <c r="G146" s="636"/>
      <c r="H146" s="501"/>
      <c r="I146" s="412"/>
      <c r="J146" s="467"/>
      <c r="K146" s="258"/>
      <c r="L146" s="409"/>
      <c r="M146" s="409"/>
      <c r="N146" s="464"/>
      <c r="O146" s="464"/>
      <c r="P146" s="416"/>
      <c r="T146" s="146"/>
      <c r="W146" s="414"/>
      <c r="X146" s="147"/>
      <c r="Y146" s="361"/>
      <c r="AA146" s="362"/>
      <c r="AB146" s="365"/>
      <c r="AF146" s="470"/>
      <c r="BG146" s="470"/>
    </row>
    <row r="147" spans="3:59" s="466" customFormat="1" ht="69" customHeight="1" x14ac:dyDescent="0.25">
      <c r="C147" s="464"/>
      <c r="E147" s="513"/>
      <c r="G147" s="636"/>
      <c r="H147" s="501"/>
      <c r="I147" s="258"/>
      <c r="J147" s="467"/>
      <c r="K147" s="258"/>
      <c r="L147" s="258"/>
      <c r="M147" s="409"/>
      <c r="N147" s="464"/>
      <c r="O147" s="464"/>
      <c r="P147" s="416"/>
      <c r="T147" s="146"/>
      <c r="W147" s="414"/>
      <c r="X147" s="147"/>
      <c r="Y147" s="361"/>
      <c r="AA147" s="362"/>
      <c r="AB147" s="365"/>
      <c r="AF147" s="470"/>
      <c r="BG147" s="470"/>
    </row>
    <row r="148" spans="3:59" s="466" customFormat="1" ht="69" customHeight="1" x14ac:dyDescent="0.25">
      <c r="C148" s="464"/>
      <c r="E148" s="513"/>
      <c r="G148" s="636"/>
      <c r="H148" s="501"/>
      <c r="I148" s="258"/>
      <c r="J148" s="467"/>
      <c r="K148" s="258"/>
      <c r="L148" s="258"/>
      <c r="M148" s="409"/>
      <c r="N148" s="464"/>
      <c r="O148" s="464"/>
      <c r="P148" s="416"/>
      <c r="T148" s="146"/>
      <c r="W148" s="414"/>
      <c r="X148" s="147"/>
      <c r="Y148" s="361"/>
      <c r="AA148" s="362"/>
      <c r="AB148" s="365"/>
      <c r="AF148" s="470"/>
      <c r="BG148" s="470"/>
    </row>
    <row r="149" spans="3:59" s="466" customFormat="1" ht="69" customHeight="1" x14ac:dyDescent="0.25">
      <c r="C149" s="464"/>
      <c r="E149" s="513"/>
      <c r="H149" s="501"/>
      <c r="I149" s="412"/>
      <c r="J149" s="258"/>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H150" s="501"/>
      <c r="I150" s="258"/>
      <c r="J150" s="258"/>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5"/>
      <c r="J151" s="415"/>
      <c r="K151" s="415"/>
      <c r="L151" s="415"/>
      <c r="M151" s="416"/>
      <c r="N151" s="464"/>
      <c r="O151" s="464"/>
      <c r="P151" s="416"/>
      <c r="T151" s="146"/>
      <c r="W151" s="414"/>
      <c r="X151" s="147"/>
      <c r="Y151" s="361"/>
      <c r="AA151" s="362"/>
      <c r="AB151" s="365"/>
      <c r="AF151" s="470"/>
      <c r="BG151" s="470"/>
    </row>
    <row r="152" spans="3:59" s="466" customFormat="1" ht="69" customHeight="1" x14ac:dyDescent="0.25">
      <c r="C152" s="464"/>
      <c r="E152" s="513"/>
      <c r="H152" s="501"/>
      <c r="I152" s="416"/>
      <c r="J152" s="416"/>
      <c r="K152" s="416"/>
      <c r="L152" s="416"/>
      <c r="M152" s="416"/>
      <c r="N152" s="464"/>
      <c r="O152" s="464"/>
      <c r="P152" s="416"/>
      <c r="T152" s="146"/>
      <c r="W152" s="417"/>
      <c r="X152" s="147"/>
      <c r="Y152" s="361"/>
      <c r="AA152" s="362"/>
      <c r="AB152" s="365"/>
      <c r="AF152" s="470"/>
      <c r="BG152" s="470"/>
    </row>
    <row r="153" spans="3:59" s="466" customFormat="1" ht="69" customHeight="1" x14ac:dyDescent="0.25">
      <c r="C153" s="464"/>
      <c r="E153" s="508"/>
      <c r="H153" s="258"/>
      <c r="I153" s="385"/>
      <c r="N153" s="464"/>
      <c r="O153" s="464"/>
      <c r="P153" s="464"/>
      <c r="T153" s="146"/>
      <c r="X153" s="147"/>
      <c r="Y153" s="366"/>
      <c r="AA153" s="362"/>
      <c r="AB153" s="365"/>
      <c r="AF153" s="470"/>
      <c r="BG153" s="470"/>
    </row>
    <row r="154" spans="3:59" s="466" customFormat="1" ht="69" customHeight="1" x14ac:dyDescent="0.25">
      <c r="C154" s="464"/>
      <c r="E154" s="508"/>
      <c r="H154" s="258"/>
      <c r="I154" s="385"/>
      <c r="N154" s="464"/>
      <c r="O154" s="464"/>
      <c r="P154" s="464"/>
      <c r="T154" s="146"/>
      <c r="X154" s="147"/>
      <c r="Y154" s="366"/>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418"/>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366"/>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66"/>
      <c r="N161" s="464"/>
      <c r="O161" s="464"/>
      <c r="P161" s="464"/>
      <c r="T161" s="146"/>
      <c r="X161" s="147"/>
      <c r="Y161" s="366"/>
      <c r="AA161" s="362"/>
      <c r="AB161" s="365"/>
      <c r="AF161" s="470"/>
      <c r="BG161" s="470"/>
    </row>
    <row r="162" spans="3:59" s="466" customFormat="1" ht="69" customHeight="1" x14ac:dyDescent="0.25">
      <c r="C162" s="464"/>
      <c r="E162" s="508"/>
      <c r="H162" s="258"/>
      <c r="I162" s="366"/>
      <c r="N162" s="464"/>
      <c r="O162" s="464"/>
      <c r="P162" s="464"/>
      <c r="T162" s="146"/>
      <c r="X162" s="147"/>
      <c r="Y162" s="366"/>
      <c r="AA162" s="362"/>
      <c r="AB162" s="365"/>
      <c r="AF162" s="470"/>
      <c r="BG162" s="470"/>
    </row>
    <row r="163" spans="3:59" s="466" customFormat="1" ht="69" customHeight="1" x14ac:dyDescent="0.25">
      <c r="C163" s="464"/>
      <c r="E163" s="508"/>
      <c r="H163" s="258"/>
      <c r="I163" s="385"/>
      <c r="N163" s="464"/>
      <c r="O163" s="464"/>
      <c r="P163" s="464"/>
      <c r="T163" s="146"/>
      <c r="X163" s="147"/>
      <c r="Y163" s="366"/>
      <c r="AA163" s="362"/>
      <c r="AB163" s="365"/>
      <c r="AF163" s="470"/>
      <c r="BG163" s="470"/>
    </row>
    <row r="164" spans="3:59" s="466" customFormat="1" ht="69" customHeight="1" x14ac:dyDescent="0.25">
      <c r="C164" s="464"/>
      <c r="E164" s="508"/>
      <c r="H164" s="258"/>
      <c r="I164" s="385"/>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66"/>
      <c r="N166" s="464"/>
      <c r="O166" s="464"/>
      <c r="P166" s="464"/>
      <c r="T166" s="146"/>
      <c r="X166" s="147"/>
      <c r="Y166" s="366"/>
      <c r="AA166" s="362"/>
      <c r="AB166" s="365"/>
      <c r="AF166" s="470"/>
      <c r="BG166" s="470"/>
    </row>
    <row r="167" spans="3:59" s="466" customFormat="1" ht="69" customHeight="1" x14ac:dyDescent="0.25">
      <c r="C167" s="464"/>
      <c r="E167" s="508"/>
      <c r="H167" s="258"/>
      <c r="I167" s="366"/>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407"/>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366"/>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85"/>
      <c r="N173" s="464"/>
      <c r="O173" s="464"/>
      <c r="P173" s="464"/>
      <c r="T173" s="146"/>
      <c r="X173" s="147"/>
      <c r="Y173" s="361"/>
      <c r="AA173" s="362"/>
      <c r="AB173" s="365"/>
      <c r="AF173" s="470"/>
      <c r="BG173" s="470"/>
    </row>
    <row r="174" spans="3:59" s="466" customFormat="1" ht="69" customHeight="1" x14ac:dyDescent="0.25">
      <c r="C174" s="464"/>
      <c r="E174" s="508"/>
      <c r="H174" s="258"/>
      <c r="I174" s="419"/>
      <c r="N174" s="464"/>
      <c r="O174" s="464"/>
      <c r="P174" s="464"/>
      <c r="T174" s="146"/>
      <c r="X174" s="147"/>
      <c r="Y174" s="406"/>
      <c r="AA174" s="362"/>
      <c r="AB174" s="365"/>
      <c r="AF174" s="470"/>
      <c r="BG174" s="470"/>
    </row>
    <row r="175" spans="3:59" s="466" customFormat="1" ht="69" customHeight="1" x14ac:dyDescent="0.25">
      <c r="C175" s="464"/>
      <c r="E175" s="508"/>
      <c r="H175" s="258"/>
      <c r="I175" s="419"/>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361"/>
      <c r="AA176" s="362"/>
      <c r="AB176" s="365"/>
      <c r="AF176" s="470"/>
      <c r="BG176" s="470"/>
    </row>
    <row r="177" spans="3:59" s="466" customFormat="1" ht="69" customHeight="1" x14ac:dyDescent="0.25">
      <c r="C177" s="464"/>
      <c r="E177" s="508"/>
      <c r="H177" s="258"/>
      <c r="I177" s="385"/>
      <c r="N177" s="464"/>
      <c r="O177" s="464"/>
      <c r="P177" s="464"/>
      <c r="T177" s="146"/>
      <c r="X177" s="147"/>
      <c r="Y177" s="361"/>
      <c r="AA177" s="362"/>
      <c r="AB177" s="365"/>
      <c r="AF177" s="470"/>
      <c r="BG177" s="470"/>
    </row>
    <row r="178" spans="3:59" s="466" customFormat="1" ht="69" customHeight="1" x14ac:dyDescent="0.25">
      <c r="C178" s="464"/>
      <c r="E178" s="508"/>
      <c r="H178" s="258"/>
      <c r="I178" s="385"/>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76"/>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85"/>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76"/>
      <c r="N184" s="464"/>
      <c r="O184" s="464"/>
      <c r="P184" s="464"/>
      <c r="T184" s="146"/>
      <c r="X184" s="147"/>
      <c r="Y184" s="379"/>
      <c r="AA184" s="362"/>
      <c r="AB184" s="365"/>
      <c r="AF184" s="470"/>
      <c r="BG184" s="470"/>
    </row>
    <row r="185" spans="3:59" s="466" customFormat="1" ht="69" customHeight="1" x14ac:dyDescent="0.25">
      <c r="C185" s="464"/>
      <c r="E185" s="508"/>
      <c r="H185" s="258"/>
      <c r="I185" s="385"/>
      <c r="N185" s="464"/>
      <c r="O185" s="464"/>
      <c r="P185" s="464"/>
      <c r="T185" s="146"/>
      <c r="X185" s="147"/>
      <c r="Y185" s="406"/>
      <c r="AA185" s="362"/>
      <c r="AB185" s="365"/>
      <c r="AF185" s="470"/>
      <c r="BG185" s="470"/>
    </row>
    <row r="186" spans="3:59" s="466" customFormat="1" ht="69" customHeight="1" x14ac:dyDescent="0.25">
      <c r="C186" s="464"/>
      <c r="E186" s="508"/>
      <c r="H186" s="258"/>
      <c r="I186" s="385"/>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361"/>
      <c r="AA187" s="362"/>
      <c r="AB187" s="365"/>
      <c r="AF187" s="470"/>
      <c r="BG187" s="470"/>
    </row>
    <row r="188" spans="3:59" s="466" customFormat="1" ht="69" customHeight="1" x14ac:dyDescent="0.25">
      <c r="C188" s="464"/>
      <c r="E188" s="508"/>
      <c r="H188" s="258"/>
      <c r="I188" s="385"/>
      <c r="N188" s="464"/>
      <c r="O188" s="464"/>
      <c r="P188" s="464"/>
      <c r="T188" s="146"/>
      <c r="X188" s="147"/>
      <c r="Y188" s="361"/>
      <c r="AA188" s="362"/>
      <c r="AB188" s="365"/>
      <c r="AF188" s="470"/>
      <c r="BG188" s="470"/>
    </row>
    <row r="189" spans="3:59" s="466" customFormat="1" ht="69" customHeight="1" x14ac:dyDescent="0.25">
      <c r="C189" s="464"/>
      <c r="E189" s="508"/>
      <c r="H189" s="507"/>
      <c r="I189" s="385"/>
      <c r="N189" s="464"/>
      <c r="O189" s="464"/>
      <c r="P189" s="464"/>
      <c r="T189" s="146"/>
      <c r="X189" s="147"/>
      <c r="Y189" s="361"/>
      <c r="AA189" s="362"/>
      <c r="AB189" s="365"/>
      <c r="AF189" s="470"/>
      <c r="BG189" s="470"/>
    </row>
  </sheetData>
  <autoFilter ref="A3:CX189" xr:uid="{00000000-0009-0000-0000-000009000000}"/>
  <mergeCells count="69">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G117:G121"/>
    <mergeCell ref="G146:G148"/>
    <mergeCell ref="E5:E13"/>
    <mergeCell ref="BK2:BK4"/>
    <mergeCell ref="G114:G116"/>
    <mergeCell ref="BE2:BE3"/>
    <mergeCell ref="BF2:BF3"/>
    <mergeCell ref="BG2:BG3"/>
    <mergeCell ref="BH2:BH3"/>
    <mergeCell ref="BI2:BI3"/>
    <mergeCell ref="BJ2:BJ3"/>
    <mergeCell ref="AY2:AY3"/>
    <mergeCell ref="AZ2:AZ3"/>
    <mergeCell ref="BA2:BA3"/>
    <mergeCell ref="BB2:BB3"/>
    <mergeCell ref="BC2:BC3"/>
  </mergeCells>
  <conditionalFormatting sqref="AC27:AC189">
    <cfRule type="containsText" dxfId="136" priority="76" stopIfTrue="1" operator="containsText" text="EN TERMINO">
      <formula>NOT(ISERROR(SEARCH("EN TERMINO",AC27)))</formula>
    </cfRule>
    <cfRule type="containsText" priority="77" operator="containsText" text="AMARILLO">
      <formula>NOT(ISERROR(SEARCH("AMARILLO",AC27)))</formula>
    </cfRule>
    <cfRule type="containsText" dxfId="135" priority="78" stopIfTrue="1" operator="containsText" text="ALERTA">
      <formula>NOT(ISERROR(SEARCH("ALERTA",AC27)))</formula>
    </cfRule>
    <cfRule type="containsText" dxfId="134" priority="79" stopIfTrue="1" operator="containsText" text="OK">
      <formula>NOT(ISERROR(SEARCH("OK",AC27)))</formula>
    </cfRule>
  </conditionalFormatting>
  <conditionalFormatting sqref="AF58:AF189 AF54:AF56 BG27:BG189 AF57:BF57">
    <cfRule type="containsText" dxfId="133" priority="73" operator="containsText" text="Cumplida">
      <formula>NOT(ISERROR(SEARCH("Cumplida",AF27)))</formula>
    </cfRule>
    <cfRule type="containsText" dxfId="132" priority="74" operator="containsText" text="Pendiente">
      <formula>NOT(ISERROR(SEARCH("Pendiente",AF27)))</formula>
    </cfRule>
    <cfRule type="containsText" dxfId="131" priority="75" operator="containsText" text="Cumplida">
      <formula>NOT(ISERROR(SEARCH("Cumplida",AF27)))</formula>
    </cfRule>
  </conditionalFormatting>
  <conditionalFormatting sqref="AF58:AF189 AF28:AF45 AF47:AF56 BG27:BG189 AF57:BF57">
    <cfRule type="containsText" dxfId="130" priority="72" stopIfTrue="1" operator="containsText" text="CUMPLIDA">
      <formula>NOT(ISERROR(SEARCH("CUMPLIDA",AF27)))</formula>
    </cfRule>
  </conditionalFormatting>
  <conditionalFormatting sqref="AF58:AF189 AF28:AF45 AF47:AF56 BG27:BG189 AF57:BF57">
    <cfRule type="containsText" dxfId="129" priority="71" stopIfTrue="1" operator="containsText" text="INCUMPLIDA">
      <formula>NOT(ISERROR(SEARCH("INCUMPLIDA",AF27)))</formula>
    </cfRule>
  </conditionalFormatting>
  <conditionalFormatting sqref="AF46 AF27:AF28 AF31:AF34 AF40 AF48">
    <cfRule type="containsText" dxfId="128" priority="70" operator="containsText" text="PENDIENTE">
      <formula>NOT(ISERROR(SEARCH("PENDIENTE",AF27)))</formula>
    </cfRule>
  </conditionalFormatting>
  <conditionalFormatting sqref="AC19:AC26">
    <cfRule type="containsText" dxfId="127" priority="66" stopIfTrue="1" operator="containsText" text="EN TERMINO">
      <formula>NOT(ISERROR(SEARCH("EN TERMINO",AC19)))</formula>
    </cfRule>
    <cfRule type="containsText" priority="67" operator="containsText" text="AMARILLO">
      <formula>NOT(ISERROR(SEARCH("AMARILLO",AC19)))</formula>
    </cfRule>
    <cfRule type="containsText" dxfId="126" priority="68" stopIfTrue="1" operator="containsText" text="ALERTA">
      <formula>NOT(ISERROR(SEARCH("ALERTA",AC19)))</formula>
    </cfRule>
    <cfRule type="containsText" dxfId="125" priority="69" stopIfTrue="1" operator="containsText" text="OK">
      <formula>NOT(ISERROR(SEARCH("OK",AC19)))</formula>
    </cfRule>
  </conditionalFormatting>
  <conditionalFormatting sqref="BG19:BG26">
    <cfRule type="containsText" dxfId="124" priority="63" operator="containsText" text="Cumplida">
      <formula>NOT(ISERROR(SEARCH("Cumplida",BG19)))</formula>
    </cfRule>
    <cfRule type="containsText" dxfId="123" priority="64" operator="containsText" text="Pendiente">
      <formula>NOT(ISERROR(SEARCH("Pendiente",BG19)))</formula>
    </cfRule>
    <cfRule type="containsText" dxfId="122" priority="65" operator="containsText" text="Cumplida">
      <formula>NOT(ISERROR(SEARCH("Cumplida",BG19)))</formula>
    </cfRule>
  </conditionalFormatting>
  <conditionalFormatting sqref="AF19:AF26 BG19:BG26">
    <cfRule type="containsText" dxfId="121" priority="62" stopIfTrue="1" operator="containsText" text="CUMPLIDA">
      <formula>NOT(ISERROR(SEARCH("CUMPLIDA",AF19)))</formula>
    </cfRule>
  </conditionalFormatting>
  <conditionalFormatting sqref="AF19:AF26 BG19:BG26">
    <cfRule type="containsText" dxfId="120" priority="61" stopIfTrue="1" operator="containsText" text="INCUMPLIDA">
      <formula>NOT(ISERROR(SEARCH("INCUMPLIDA",AF19)))</formula>
    </cfRule>
  </conditionalFormatting>
  <conditionalFormatting sqref="AF23">
    <cfRule type="containsText" dxfId="119" priority="60" operator="containsText" text="PENDIENTE">
      <formula>NOT(ISERROR(SEARCH("PENDIENTE",AF23)))</formula>
    </cfRule>
  </conditionalFormatting>
  <conditionalFormatting sqref="AC14:AC18">
    <cfRule type="containsText" dxfId="118" priority="56" stopIfTrue="1" operator="containsText" text="EN TERMINO">
      <formula>NOT(ISERROR(SEARCH("EN TERMINO",AC14)))</formula>
    </cfRule>
    <cfRule type="containsText" priority="57" operator="containsText" text="AMARILLO">
      <formula>NOT(ISERROR(SEARCH("AMARILLO",AC14)))</formula>
    </cfRule>
    <cfRule type="containsText" dxfId="117" priority="58" stopIfTrue="1" operator="containsText" text="ALERTA">
      <formula>NOT(ISERROR(SEARCH("ALERTA",AC14)))</formula>
    </cfRule>
    <cfRule type="containsText" dxfId="116" priority="59" stopIfTrue="1" operator="containsText" text="OK">
      <formula>NOT(ISERROR(SEARCH("OK",AC14)))</formula>
    </cfRule>
  </conditionalFormatting>
  <conditionalFormatting sqref="BG14:BG18 AF14:AF18">
    <cfRule type="containsText" dxfId="115" priority="53" operator="containsText" text="Cumplida">
      <formula>NOT(ISERROR(SEARCH("Cumplida",AF14)))</formula>
    </cfRule>
    <cfRule type="containsText" dxfId="114" priority="54" operator="containsText" text="Pendiente">
      <formula>NOT(ISERROR(SEARCH("Pendiente",AF14)))</formula>
    </cfRule>
    <cfRule type="containsText" dxfId="113" priority="55" operator="containsText" text="Cumplida">
      <formula>NOT(ISERROR(SEARCH("Cumplida",AF14)))</formula>
    </cfRule>
  </conditionalFormatting>
  <conditionalFormatting sqref="BG14:BG18 AF14:AF18">
    <cfRule type="containsText" dxfId="112" priority="52" stopIfTrue="1" operator="containsText" text="CUMPLIDA">
      <formula>NOT(ISERROR(SEARCH("CUMPLIDA",AF14)))</formula>
    </cfRule>
  </conditionalFormatting>
  <conditionalFormatting sqref="BG14:BG18 AF14:AF18">
    <cfRule type="containsText" dxfId="111" priority="51" stopIfTrue="1" operator="containsText" text="INCUMPLIDA">
      <formula>NOT(ISERROR(SEARCH("INCUMPLIDA",AF14)))</formula>
    </cfRule>
  </conditionalFormatting>
  <conditionalFormatting sqref="AC5:AC13">
    <cfRule type="containsText" dxfId="110" priority="28" stopIfTrue="1" operator="containsText" text="EN TERMINO">
      <formula>NOT(ISERROR(SEARCH("EN TERMINO",AC5)))</formula>
    </cfRule>
    <cfRule type="containsText" priority="29" operator="containsText" text="AMARILLO">
      <formula>NOT(ISERROR(SEARCH("AMARILLO",AC5)))</formula>
    </cfRule>
    <cfRule type="containsText" dxfId="109" priority="30" stopIfTrue="1" operator="containsText" text="ALERTA">
      <formula>NOT(ISERROR(SEARCH("ALERTA",AC5)))</formula>
    </cfRule>
    <cfRule type="containsText" dxfId="108" priority="31" stopIfTrue="1" operator="containsText" text="OK">
      <formula>NOT(ISERROR(SEARCH("OK",AC5)))</formula>
    </cfRule>
  </conditionalFormatting>
  <conditionalFormatting sqref="BG5:BG13 AF5:AF13">
    <cfRule type="containsText" dxfId="107" priority="25" operator="containsText" text="Cumplida">
      <formula>NOT(ISERROR(SEARCH("Cumplida",AF5)))</formula>
    </cfRule>
    <cfRule type="containsText" dxfId="106" priority="26" operator="containsText" text="Pendiente">
      <formula>NOT(ISERROR(SEARCH("Pendiente",AF5)))</formula>
    </cfRule>
    <cfRule type="containsText" dxfId="105" priority="27" operator="containsText" text="Cumplida">
      <formula>NOT(ISERROR(SEARCH("Cumplida",AF5)))</formula>
    </cfRule>
  </conditionalFormatting>
  <conditionalFormatting sqref="BG5:BG13 AF5:AF13">
    <cfRule type="containsText" dxfId="104" priority="24" stopIfTrue="1" operator="containsText" text="CUMPLIDA">
      <formula>NOT(ISERROR(SEARCH("CUMPLIDA",AF5)))</formula>
    </cfRule>
  </conditionalFormatting>
  <conditionalFormatting sqref="BG5:BG13 AF5:AF13">
    <cfRule type="containsText" dxfId="103" priority="23" stopIfTrue="1" operator="containsText" text="INCUMPLIDA">
      <formula>NOT(ISERROR(SEARCH("INCUMPLIDA",AF5)))</formula>
    </cfRule>
  </conditionalFormatting>
  <conditionalFormatting sqref="AC5:AC13">
    <cfRule type="containsText" dxfId="102" priority="19" stopIfTrue="1" operator="containsText" text="EN TERMINO">
      <formula>NOT(ISERROR(SEARCH("EN TERMINO",AC5)))</formula>
    </cfRule>
    <cfRule type="containsText" priority="20" operator="containsText" text="AMARILLO">
      <formula>NOT(ISERROR(SEARCH("AMARILLO",AC5)))</formula>
    </cfRule>
    <cfRule type="containsText" dxfId="101" priority="21" stopIfTrue="1" operator="containsText" text="ALERTA">
      <formula>NOT(ISERROR(SEARCH("ALERTA",AC5)))</formula>
    </cfRule>
    <cfRule type="containsText" dxfId="100" priority="22" stopIfTrue="1" operator="containsText" text="OK">
      <formula>NOT(ISERROR(SEARCH("OK",AC5)))</formula>
    </cfRule>
  </conditionalFormatting>
  <conditionalFormatting sqref="BG5:BG13 AF5:AF13">
    <cfRule type="containsText" dxfId="99" priority="16" operator="containsText" text="Cumplida">
      <formula>NOT(ISERROR(SEARCH("Cumplida",AF5)))</formula>
    </cfRule>
    <cfRule type="containsText" dxfId="98" priority="17" operator="containsText" text="Pendiente">
      <formula>NOT(ISERROR(SEARCH("Pendiente",AF5)))</formula>
    </cfRule>
    <cfRule type="containsText" dxfId="97" priority="18" operator="containsText" text="Cumplida">
      <formula>NOT(ISERROR(SEARCH("Cumplida",AF5)))</formula>
    </cfRule>
  </conditionalFormatting>
  <conditionalFormatting sqref="BG5:BG13 AF5:AF13">
    <cfRule type="containsText" dxfId="96" priority="15" stopIfTrue="1" operator="containsText" text="CUMPLIDA">
      <formula>NOT(ISERROR(SEARCH("CUMPLIDA",AF5)))</formula>
    </cfRule>
  </conditionalFormatting>
  <conditionalFormatting sqref="BG5:BG13 AF5:AF13">
    <cfRule type="containsText" dxfId="95" priority="14" stopIfTrue="1" operator="containsText" text="INCUMPLIDA">
      <formula>NOT(ISERROR(SEARCH("INCUMPLIDA",AF5)))</formula>
    </cfRule>
  </conditionalFormatting>
  <conditionalFormatting sqref="AF5:AF13">
    <cfRule type="containsText" dxfId="94" priority="13" operator="containsText" text="PENDIENTE">
      <formula>NOT(ISERROR(SEARCH("PENDIENTE",AF5)))</formula>
    </cfRule>
  </conditionalFormatting>
  <conditionalFormatting sqref="AF5:AF13">
    <cfRule type="containsText" dxfId="93" priority="12" stopIfTrue="1" operator="containsText" text="PENDIENTE">
      <formula>NOT(ISERROR(SEARCH("PENDIENTE",AF5)))</formula>
    </cfRule>
  </conditionalFormatting>
  <conditionalFormatting sqref="BI5:BI13">
    <cfRule type="containsText" dxfId="92" priority="4" operator="containsText" text="cerrada">
      <formula>NOT(ISERROR(SEARCH("cerrada",BI5)))</formula>
    </cfRule>
    <cfRule type="containsText" dxfId="91" priority="5" operator="containsText" text="cerrado">
      <formula>NOT(ISERROR(SEARCH("cerrado",BI5)))</formula>
    </cfRule>
    <cfRule type="containsText" dxfId="90" priority="6" operator="containsText" text="Abierto">
      <formula>NOT(ISERROR(SEARCH("Abierto",BI5)))</formula>
    </cfRule>
  </conditionalFormatting>
  <conditionalFormatting sqref="BI5:BI13">
    <cfRule type="containsText" dxfId="89" priority="1" operator="containsText" text="cerrada">
      <formula>NOT(ISERROR(SEARCH("cerrada",BI5)))</formula>
    </cfRule>
    <cfRule type="containsText" dxfId="88" priority="2" operator="containsText" text="cerrado">
      <formula>NOT(ISERROR(SEARCH("cerrado",BI5)))</formula>
    </cfRule>
    <cfRule type="containsText" dxfId="87" priority="3" operator="containsText" text="Abierto">
      <formula>NOT(ISERROR(SEARCH("Abierto",BI5)))</formula>
    </cfRule>
  </conditionalFormatting>
  <dataValidations count="12">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68 V44 L52:L53 L55:L56 L58 L60 L27:L40 L19:L23" xr:uid="{00000000-0002-0000-0900-000000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4:V61 W44 W61 V53:W53 V52 V27:V40 V19:V23" xr:uid="{00000000-0002-0000-09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2 W27:W40 W19:W23" xr:uid="{00000000-0002-0000-09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7 M52 M54:M61 M27:M40 M19:M23" xr:uid="{00000000-0002-0000-0900-000003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29:K32 S35:S39 S28:S32 K35:K39 L61 L54 L57 S19:S22 K19:K22" xr:uid="{00000000-0002-0000-09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58 J33:J40 J44:J45 S45 J52:J53 J55:J65 S58 K45 J27:J31 J19:J23" xr:uid="{00000000-0002-0000-0900-000005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5:I126" xr:uid="{00000000-0002-0000-0900-000006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5:K128 S59:S61 S40 S33:S34 S27 J32 S52:S57 K44 S44 U69 L59 L57 K69 K59:K61 K40 K33:K34 K52:K57 K27:K28 S23 K23" xr:uid="{00000000-0002-0000-0900-000007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7:I135 I75 I44:I46 I52:I61 I63:I73 I27:I40 I19:I23" xr:uid="{00000000-0002-0000-0900-000008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0 W69 W54:W60 AD27:AD34 AD23" xr:uid="{00000000-0002-0000-0900-000009000000}">
      <formula1>-2147483647</formula1>
      <formula2>2147483647</formula2>
    </dataValidation>
    <dataValidation type="list" allowBlank="1" showInputMessage="1" showErrorMessage="1" sqref="H47:H51 H145:H152 P93:P94 H106:H124 P98:P110 P86 P51:P70 P125:P144 P153:P189 P73:P82 H66:H73 H78:H97 P19:P49 H14:H18 P5:P13" xr:uid="{00000000-0002-0000-0900-00000A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89" xr:uid="{00000000-0002-0000-0900-00000B000000}">
      <formula1>"Correctiva, Preventiva, Acción de mejora"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K191"/>
  <sheetViews>
    <sheetView zoomScale="64" zoomScaleNormal="64" workbookViewId="0">
      <pane xSplit="11" ySplit="4" topLeftCell="W5" activePane="bottomRight" state="frozen"/>
      <selection pane="topRight" activeCell="L1" sqref="L1"/>
      <selection pane="bottomLeft" activeCell="A5" sqref="A5"/>
      <selection pane="bottomRight" activeCell="BJ4" sqref="BJ4"/>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45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148"/>
      <c r="B5" s="148"/>
      <c r="C5" s="542" t="s">
        <v>154</v>
      </c>
      <c r="D5" s="148"/>
      <c r="E5" s="643"/>
      <c r="F5" s="148"/>
      <c r="G5" s="148">
        <v>1</v>
      </c>
      <c r="H5" s="487" t="s">
        <v>738</v>
      </c>
      <c r="I5" s="343" t="s">
        <v>668</v>
      </c>
      <c r="J5" s="344" t="s">
        <v>770</v>
      </c>
      <c r="K5" s="549" t="s">
        <v>787</v>
      </c>
      <c r="L5" s="344" t="s">
        <v>805</v>
      </c>
      <c r="M5" s="148">
        <v>1</v>
      </c>
      <c r="N5" s="542" t="s">
        <v>69</v>
      </c>
      <c r="O5" s="542" t="str">
        <f>IF(H5="","",VLOOKUP(H5,'[1]Procedimientos Publicar'!$C$6:$E$85,3,FALSE))</f>
        <v>SUB GERENCIA COMERCIAL</v>
      </c>
      <c r="P5" s="542" t="s">
        <v>368</v>
      </c>
      <c r="Q5" s="148"/>
      <c r="R5" s="148"/>
      <c r="S5" s="148"/>
      <c r="T5" s="149">
        <v>1</v>
      </c>
      <c r="U5" s="148"/>
      <c r="V5" s="150">
        <v>43495</v>
      </c>
      <c r="W5" s="150">
        <v>43646</v>
      </c>
      <c r="X5" s="150">
        <v>43830</v>
      </c>
      <c r="Y5" s="354" t="s">
        <v>648</v>
      </c>
      <c r="Z5" s="148">
        <v>1</v>
      </c>
      <c r="AA5" s="187">
        <f t="shared" ref="AA5:AA41" si="0">(IF(Z5="","",IF(OR($M5=0,$M5="",$X5=""),"",Z5/$M5)))</f>
        <v>1</v>
      </c>
      <c r="AB5" s="188">
        <f t="shared" ref="AB5:AB41" si="1">(IF(OR($T5="",AA5=""),"",IF(OR($T5=0,AA5=0),0,IF((AA5*100%)/$T5&gt;100%,100%,(AA5*100%)/$T5))))</f>
        <v>1</v>
      </c>
      <c r="AC5" s="8" t="str">
        <f t="shared" ref="AC5:AC41" si="2">IF(Z5="","",IF(AB5&lt;100%, IF(AB5&lt;25%, "ALERTA","EN TERMINO"), IF(AB5=100%, "OK", "EN TERMINO")))</f>
        <v>OK</v>
      </c>
      <c r="AF5" s="13" t="str">
        <f t="shared" ref="AF5:AF41" si="3">IF(AB5=100%,IF(AB5&gt;25%,"CUMPLIDA","PENDIENTE"),IF(AB5&lt;25%,"INCUMPLIDA","PENDIENTE"))</f>
        <v>CUMPLIDA</v>
      </c>
      <c r="BG5" s="13" t="str">
        <f t="shared" ref="BG5:BG41" si="4">IF(AB5=100%,"CUMPLIDA","INCUMPLIDA")</f>
        <v>CUMPLIDA</v>
      </c>
      <c r="BI5" s="547" t="str">
        <f>IF(AF5="CUMPLIDA","CERRADO","ABIERTO")</f>
        <v>CERRADO</v>
      </c>
    </row>
    <row r="6" spans="1:63" ht="35.1" customHeight="1" x14ac:dyDescent="0.25">
      <c r="A6" s="148"/>
      <c r="B6" s="148"/>
      <c r="C6" s="542" t="s">
        <v>154</v>
      </c>
      <c r="D6" s="148"/>
      <c r="E6" s="643"/>
      <c r="F6" s="148"/>
      <c r="G6" s="148">
        <v>2</v>
      </c>
      <c r="H6" s="487" t="s">
        <v>738</v>
      </c>
      <c r="I6" s="343" t="s">
        <v>669</v>
      </c>
      <c r="J6" s="344" t="s">
        <v>771</v>
      </c>
      <c r="K6" s="550" t="s">
        <v>788</v>
      </c>
      <c r="L6" s="344" t="s">
        <v>806</v>
      </c>
      <c r="M6" s="148">
        <v>1</v>
      </c>
      <c r="N6" s="542" t="s">
        <v>69</v>
      </c>
      <c r="O6" s="542" t="str">
        <f>IF(H6="","",VLOOKUP(H6,'[1]Procedimientos Publicar'!$C$6:$E$85,3,FALSE))</f>
        <v>SUB GERENCIA COMERCIAL</v>
      </c>
      <c r="P6" s="542" t="s">
        <v>368</v>
      </c>
      <c r="Q6" s="148"/>
      <c r="R6" s="148"/>
      <c r="S6" s="148"/>
      <c r="T6" s="149">
        <v>1</v>
      </c>
      <c r="U6" s="148"/>
      <c r="V6" s="150">
        <v>43495</v>
      </c>
      <c r="W6" s="150">
        <v>43829</v>
      </c>
      <c r="X6" s="150">
        <v>43830</v>
      </c>
      <c r="Y6" s="354" t="s">
        <v>649</v>
      </c>
      <c r="Z6" s="148">
        <v>1</v>
      </c>
      <c r="AA6" s="187">
        <f t="shared" si="0"/>
        <v>1</v>
      </c>
      <c r="AB6" s="188">
        <f t="shared" si="1"/>
        <v>1</v>
      </c>
      <c r="AC6" s="8" t="str">
        <f t="shared" si="2"/>
        <v>OK</v>
      </c>
      <c r="AF6" s="13" t="str">
        <f t="shared" si="3"/>
        <v>CUMPLIDA</v>
      </c>
      <c r="BG6" s="13" t="str">
        <f t="shared" si="4"/>
        <v>CUMPLIDA</v>
      </c>
      <c r="BI6" s="547" t="str">
        <f t="shared" ref="BI6:BI41" si="5">IF(AF6="CUMPLIDA","CERRADO","ABIERTO")</f>
        <v>CERRADO</v>
      </c>
    </row>
    <row r="7" spans="1:63" ht="35.1" customHeight="1" x14ac:dyDescent="0.25">
      <c r="A7" s="148"/>
      <c r="B7" s="148"/>
      <c r="C7" s="542" t="s">
        <v>154</v>
      </c>
      <c r="D7" s="148"/>
      <c r="E7" s="643"/>
      <c r="F7" s="148"/>
      <c r="G7" s="148">
        <v>3</v>
      </c>
      <c r="H7" s="487" t="s">
        <v>738</v>
      </c>
      <c r="I7" s="343" t="s">
        <v>670</v>
      </c>
      <c r="J7" s="344" t="s">
        <v>772</v>
      </c>
      <c r="K7" s="344" t="s">
        <v>789</v>
      </c>
      <c r="L7" s="344" t="s">
        <v>807</v>
      </c>
      <c r="M7" s="148">
        <v>1</v>
      </c>
      <c r="N7" s="542" t="s">
        <v>69</v>
      </c>
      <c r="O7" s="542" t="str">
        <f>IF(H7="","",VLOOKUP(H7,'[1]Procedimientos Publicar'!$C$6:$E$85,3,FALSE))</f>
        <v>SUB GERENCIA COMERCIAL</v>
      </c>
      <c r="P7" s="542" t="s">
        <v>368</v>
      </c>
      <c r="Q7" s="148"/>
      <c r="R7" s="148"/>
      <c r="S7" s="148"/>
      <c r="T7" s="149">
        <v>1</v>
      </c>
      <c r="U7" s="148"/>
      <c r="V7" s="344" t="s">
        <v>821</v>
      </c>
      <c r="W7" s="150">
        <v>43829</v>
      </c>
      <c r="X7" s="150">
        <v>43830</v>
      </c>
      <c r="Y7" s="355" t="s">
        <v>704</v>
      </c>
      <c r="Z7" s="148">
        <v>0.5</v>
      </c>
      <c r="AA7" s="187">
        <f t="shared" si="0"/>
        <v>0.5</v>
      </c>
      <c r="AB7" s="188">
        <f t="shared" si="1"/>
        <v>0.5</v>
      </c>
      <c r="AC7" s="8" t="str">
        <f t="shared" si="2"/>
        <v>EN TERMINO</v>
      </c>
      <c r="AF7" s="13" t="str">
        <f t="shared" si="3"/>
        <v>PENDIENTE</v>
      </c>
      <c r="BG7" s="13" t="str">
        <f t="shared" si="4"/>
        <v>INCUMPLIDA</v>
      </c>
      <c r="BI7" s="547" t="str">
        <f t="shared" si="5"/>
        <v>ABIERTO</v>
      </c>
    </row>
    <row r="8" spans="1:63" ht="35.1" customHeight="1" x14ac:dyDescent="0.25">
      <c r="A8" s="148"/>
      <c r="B8" s="148"/>
      <c r="C8" s="542" t="s">
        <v>154</v>
      </c>
      <c r="D8" s="148"/>
      <c r="E8" s="643"/>
      <c r="F8" s="148"/>
      <c r="G8" s="148">
        <v>4</v>
      </c>
      <c r="H8" s="487" t="s">
        <v>738</v>
      </c>
      <c r="I8" s="343" t="s">
        <v>671</v>
      </c>
      <c r="J8" s="344" t="s">
        <v>773</v>
      </c>
      <c r="K8" s="344" t="s">
        <v>790</v>
      </c>
      <c r="L8" s="344" t="s">
        <v>808</v>
      </c>
      <c r="M8" s="148">
        <v>1</v>
      </c>
      <c r="N8" s="542" t="s">
        <v>69</v>
      </c>
      <c r="O8" s="542" t="str">
        <f>IF(H8="","",VLOOKUP(H8,'[1]Procedimientos Publicar'!$C$6:$E$85,3,FALSE))</f>
        <v>SUB GERENCIA COMERCIAL</v>
      </c>
      <c r="P8" s="542" t="s">
        <v>368</v>
      </c>
      <c r="Q8" s="148"/>
      <c r="R8" s="148"/>
      <c r="S8" s="148"/>
      <c r="T8" s="149">
        <v>1</v>
      </c>
      <c r="U8" s="148"/>
      <c r="V8" s="150">
        <v>43495</v>
      </c>
      <c r="W8" s="150">
        <v>43646</v>
      </c>
      <c r="X8" s="150">
        <v>43830</v>
      </c>
      <c r="Y8" s="355" t="s">
        <v>650</v>
      </c>
      <c r="Z8" s="148">
        <v>0.5</v>
      </c>
      <c r="AA8" s="187">
        <f t="shared" si="0"/>
        <v>0.5</v>
      </c>
      <c r="AB8" s="188">
        <f t="shared" si="1"/>
        <v>0.5</v>
      </c>
      <c r="AC8" s="8" t="str">
        <f t="shared" si="2"/>
        <v>EN TERMINO</v>
      </c>
      <c r="AF8" s="13" t="str">
        <f t="shared" si="3"/>
        <v>PENDIENTE</v>
      </c>
      <c r="BG8" s="13" t="str">
        <f t="shared" si="4"/>
        <v>INCUMPLIDA</v>
      </c>
      <c r="BI8" s="547" t="str">
        <f t="shared" si="5"/>
        <v>ABIERTO</v>
      </c>
    </row>
    <row r="9" spans="1:63" ht="35.1" customHeight="1" x14ac:dyDescent="0.25">
      <c r="A9" s="148"/>
      <c r="B9" s="148"/>
      <c r="C9" s="542" t="s">
        <v>154</v>
      </c>
      <c r="D9" s="148"/>
      <c r="E9" s="643"/>
      <c r="F9" s="148"/>
      <c r="G9" s="148">
        <v>5</v>
      </c>
      <c r="H9" s="487" t="s">
        <v>738</v>
      </c>
      <c r="I9" s="343" t="s">
        <v>672</v>
      </c>
      <c r="J9" s="344" t="s">
        <v>774</v>
      </c>
      <c r="K9" s="344" t="s">
        <v>791</v>
      </c>
      <c r="L9" s="551" t="s">
        <v>651</v>
      </c>
      <c r="M9" s="148">
        <v>1</v>
      </c>
      <c r="N9" s="542" t="s">
        <v>69</v>
      </c>
      <c r="O9" s="542" t="str">
        <f>IF(H9="","",VLOOKUP(H9,'[1]Procedimientos Publicar'!$C$6:$E$85,3,FALSE))</f>
        <v>SUB GERENCIA COMERCIAL</v>
      </c>
      <c r="P9" s="542" t="s">
        <v>368</v>
      </c>
      <c r="Q9" s="148"/>
      <c r="R9" s="148"/>
      <c r="S9" s="148"/>
      <c r="T9" s="149">
        <v>1</v>
      </c>
      <c r="U9" s="148"/>
      <c r="V9" s="148" t="s">
        <v>651</v>
      </c>
      <c r="W9" s="148" t="s">
        <v>651</v>
      </c>
      <c r="X9" s="150">
        <v>43830</v>
      </c>
      <c r="Y9" s="360" t="s">
        <v>651</v>
      </c>
      <c r="Z9" s="148"/>
      <c r="AA9" s="187" t="str">
        <f t="shared" si="0"/>
        <v/>
      </c>
      <c r="AB9" s="188" t="str">
        <f t="shared" si="1"/>
        <v/>
      </c>
      <c r="AC9" s="8" t="str">
        <f t="shared" si="2"/>
        <v/>
      </c>
      <c r="AF9" s="13"/>
      <c r="BG9" s="13" t="str">
        <f t="shared" si="4"/>
        <v>INCUMPLIDA</v>
      </c>
      <c r="BI9" s="547" t="str">
        <f t="shared" si="5"/>
        <v>ABIERTO</v>
      </c>
    </row>
    <row r="10" spans="1:63" ht="35.1" customHeight="1" x14ac:dyDescent="0.25">
      <c r="A10" s="148"/>
      <c r="B10" s="148"/>
      <c r="C10" s="542" t="s">
        <v>154</v>
      </c>
      <c r="D10" s="148"/>
      <c r="E10" s="643"/>
      <c r="F10" s="148"/>
      <c r="G10" s="148">
        <v>6</v>
      </c>
      <c r="H10" s="487" t="s">
        <v>738</v>
      </c>
      <c r="I10" s="343" t="s">
        <v>638</v>
      </c>
      <c r="J10" s="344" t="s">
        <v>775</v>
      </c>
      <c r="K10" s="344" t="s">
        <v>792</v>
      </c>
      <c r="L10" s="344" t="s">
        <v>809</v>
      </c>
      <c r="M10" s="148">
        <v>1</v>
      </c>
      <c r="N10" s="542" t="s">
        <v>69</v>
      </c>
      <c r="O10" s="542" t="str">
        <f>IF(H10="","",VLOOKUP(H10,'[1]Procedimientos Publicar'!$C$6:$E$85,3,FALSE))</f>
        <v>SUB GERENCIA COMERCIAL</v>
      </c>
      <c r="P10" s="542" t="s">
        <v>368</v>
      </c>
      <c r="Q10" s="148"/>
      <c r="R10" s="148"/>
      <c r="S10" s="148"/>
      <c r="T10" s="149">
        <v>1</v>
      </c>
      <c r="U10" s="148"/>
      <c r="V10" s="150">
        <v>43495</v>
      </c>
      <c r="W10" s="150">
        <v>43799</v>
      </c>
      <c r="X10" s="150">
        <v>43830</v>
      </c>
      <c r="Y10" s="355" t="s">
        <v>652</v>
      </c>
      <c r="Z10" s="148">
        <v>0.5</v>
      </c>
      <c r="AA10" s="187">
        <f t="shared" si="0"/>
        <v>0.5</v>
      </c>
      <c r="AB10" s="188">
        <f t="shared" si="1"/>
        <v>0.5</v>
      </c>
      <c r="AC10" s="8" t="str">
        <f t="shared" si="2"/>
        <v>EN TERMINO</v>
      </c>
      <c r="AF10" s="13" t="str">
        <f t="shared" si="3"/>
        <v>PENDIENTE</v>
      </c>
      <c r="BG10" s="13" t="str">
        <f t="shared" si="4"/>
        <v>INCUMPLIDA</v>
      </c>
      <c r="BI10" s="547" t="str">
        <f t="shared" si="5"/>
        <v>ABIERTO</v>
      </c>
    </row>
    <row r="11" spans="1:63" ht="35.1" customHeight="1" x14ac:dyDescent="0.25">
      <c r="A11" s="148"/>
      <c r="B11" s="148"/>
      <c r="C11" s="542" t="s">
        <v>154</v>
      </c>
      <c r="D11" s="148"/>
      <c r="E11" s="643"/>
      <c r="F11" s="148"/>
      <c r="G11" s="148">
        <v>7</v>
      </c>
      <c r="H11" s="487" t="s">
        <v>738</v>
      </c>
      <c r="I11" s="343" t="s">
        <v>639</v>
      </c>
      <c r="J11" s="344" t="s">
        <v>776</v>
      </c>
      <c r="K11" s="344" t="s">
        <v>793</v>
      </c>
      <c r="L11" s="344" t="s">
        <v>810</v>
      </c>
      <c r="M11" s="148">
        <v>1</v>
      </c>
      <c r="N11" s="542" t="s">
        <v>69</v>
      </c>
      <c r="O11" s="542" t="str">
        <f>IF(H11="","",VLOOKUP(H11,'[1]Procedimientos Publicar'!$C$6:$E$85,3,FALSE))</f>
        <v>SUB GERENCIA COMERCIAL</v>
      </c>
      <c r="P11" s="542" t="s">
        <v>368</v>
      </c>
      <c r="Q11" s="148"/>
      <c r="R11" s="148"/>
      <c r="S11" s="148"/>
      <c r="T11" s="149">
        <v>1</v>
      </c>
      <c r="U11" s="148"/>
      <c r="V11" s="150">
        <v>43495</v>
      </c>
      <c r="W11" s="150">
        <v>43799</v>
      </c>
      <c r="X11" s="150">
        <v>43830</v>
      </c>
      <c r="Y11" s="354" t="s">
        <v>653</v>
      </c>
      <c r="Z11" s="148">
        <v>1</v>
      </c>
      <c r="AA11" s="187">
        <f t="shared" si="0"/>
        <v>1</v>
      </c>
      <c r="AB11" s="188">
        <f t="shared" si="1"/>
        <v>1</v>
      </c>
      <c r="AC11" s="8" t="str">
        <f t="shared" si="2"/>
        <v>OK</v>
      </c>
      <c r="AF11" s="13" t="str">
        <f t="shared" si="3"/>
        <v>CUMPLIDA</v>
      </c>
      <c r="BG11" s="13" t="str">
        <f t="shared" si="4"/>
        <v>CUMPLIDA</v>
      </c>
      <c r="BI11" s="547" t="str">
        <f t="shared" si="5"/>
        <v>CERRADO</v>
      </c>
    </row>
    <row r="12" spans="1:63" ht="35.1" customHeight="1" x14ac:dyDescent="0.25">
      <c r="A12" s="148"/>
      <c r="B12" s="148"/>
      <c r="C12" s="542" t="s">
        <v>154</v>
      </c>
      <c r="D12" s="148"/>
      <c r="E12" s="643"/>
      <c r="F12" s="148"/>
      <c r="G12" s="148">
        <v>8</v>
      </c>
      <c r="H12" s="487" t="s">
        <v>738</v>
      </c>
      <c r="I12" s="343" t="s">
        <v>640</v>
      </c>
      <c r="J12" s="344" t="s">
        <v>777</v>
      </c>
      <c r="K12" s="344" t="s">
        <v>794</v>
      </c>
      <c r="L12" s="344" t="s">
        <v>811</v>
      </c>
      <c r="M12" s="148">
        <v>1</v>
      </c>
      <c r="N12" s="542" t="s">
        <v>69</v>
      </c>
      <c r="O12" s="542" t="str">
        <f>IF(H12="","",VLOOKUP(H12,'[1]Procedimientos Publicar'!$C$6:$E$85,3,FALSE))</f>
        <v>SUB GERENCIA COMERCIAL</v>
      </c>
      <c r="P12" s="542" t="s">
        <v>368</v>
      </c>
      <c r="Q12" s="148"/>
      <c r="R12" s="148"/>
      <c r="S12" s="148"/>
      <c r="T12" s="149">
        <v>1</v>
      </c>
      <c r="U12" s="148"/>
      <c r="V12" s="150">
        <v>43495</v>
      </c>
      <c r="W12" s="150">
        <v>43799</v>
      </c>
      <c r="X12" s="150">
        <v>43830</v>
      </c>
      <c r="Y12" s="354" t="s">
        <v>654</v>
      </c>
      <c r="Z12" s="148">
        <v>1</v>
      </c>
      <c r="AA12" s="187">
        <f t="shared" si="0"/>
        <v>1</v>
      </c>
      <c r="AB12" s="188">
        <f t="shared" si="1"/>
        <v>1</v>
      </c>
      <c r="AC12" s="8" t="str">
        <f t="shared" si="2"/>
        <v>OK</v>
      </c>
      <c r="AF12" s="13" t="str">
        <f t="shared" si="3"/>
        <v>CUMPLIDA</v>
      </c>
      <c r="BG12" s="13" t="str">
        <f t="shared" si="4"/>
        <v>CUMPLIDA</v>
      </c>
      <c r="BI12" s="547" t="str">
        <f t="shared" si="5"/>
        <v>CERRADO</v>
      </c>
    </row>
    <row r="13" spans="1:63" ht="35.1" customHeight="1" x14ac:dyDescent="0.25">
      <c r="A13" s="148"/>
      <c r="B13" s="148"/>
      <c r="C13" s="542" t="s">
        <v>154</v>
      </c>
      <c r="D13" s="148"/>
      <c r="E13" s="643"/>
      <c r="F13" s="148"/>
      <c r="G13" s="148">
        <v>9</v>
      </c>
      <c r="H13" s="487" t="s">
        <v>738</v>
      </c>
      <c r="I13" s="344" t="s">
        <v>673</v>
      </c>
      <c r="J13" s="344" t="s">
        <v>778</v>
      </c>
      <c r="K13" s="344" t="s">
        <v>795</v>
      </c>
      <c r="L13" s="344" t="s">
        <v>812</v>
      </c>
      <c r="M13" s="148">
        <v>1</v>
      </c>
      <c r="N13" s="542" t="s">
        <v>69</v>
      </c>
      <c r="O13" s="542" t="str">
        <f>IF(H13="","",VLOOKUP(H13,'[1]Procedimientos Publicar'!$C$6:$E$85,3,FALSE))</f>
        <v>SUB GERENCIA COMERCIAL</v>
      </c>
      <c r="P13" s="542" t="s">
        <v>368</v>
      </c>
      <c r="Q13" s="148"/>
      <c r="R13" s="148"/>
      <c r="S13" s="148"/>
      <c r="T13" s="149">
        <v>1</v>
      </c>
      <c r="U13" s="148"/>
      <c r="V13" s="150">
        <v>43495</v>
      </c>
      <c r="W13" s="150">
        <v>43799</v>
      </c>
      <c r="X13" s="150">
        <v>43830</v>
      </c>
      <c r="Y13" s="354" t="s">
        <v>655</v>
      </c>
      <c r="Z13" s="148">
        <v>1</v>
      </c>
      <c r="AA13" s="187">
        <f t="shared" si="0"/>
        <v>1</v>
      </c>
      <c r="AB13" s="188">
        <f t="shared" si="1"/>
        <v>1</v>
      </c>
      <c r="AC13" s="8" t="str">
        <f t="shared" si="2"/>
        <v>OK</v>
      </c>
      <c r="AF13" s="13" t="str">
        <f t="shared" si="3"/>
        <v>CUMPLIDA</v>
      </c>
      <c r="BG13" s="13" t="str">
        <f t="shared" si="4"/>
        <v>CUMPLIDA</v>
      </c>
      <c r="BI13" s="547" t="str">
        <f t="shared" si="5"/>
        <v>CERRADO</v>
      </c>
    </row>
    <row r="14" spans="1:63" ht="35.1" customHeight="1" x14ac:dyDescent="0.25">
      <c r="A14" s="148"/>
      <c r="B14" s="148"/>
      <c r="C14" s="542" t="s">
        <v>154</v>
      </c>
      <c r="D14" s="148"/>
      <c r="E14" s="643"/>
      <c r="F14" s="148"/>
      <c r="G14" s="148">
        <v>10</v>
      </c>
      <c r="H14" s="487" t="s">
        <v>738</v>
      </c>
      <c r="I14" s="344" t="s">
        <v>674</v>
      </c>
      <c r="J14" s="344" t="s">
        <v>779</v>
      </c>
      <c r="K14" s="344" t="s">
        <v>796</v>
      </c>
      <c r="L14" s="344" t="s">
        <v>813</v>
      </c>
      <c r="M14" s="148">
        <v>1</v>
      </c>
      <c r="N14" s="542" t="s">
        <v>69</v>
      </c>
      <c r="O14" s="542" t="str">
        <f>IF(H14="","",VLOOKUP(H14,'[1]Procedimientos Publicar'!$C$6:$E$85,3,FALSE))</f>
        <v>SUB GERENCIA COMERCIAL</v>
      </c>
      <c r="P14" s="542" t="s">
        <v>368</v>
      </c>
      <c r="Q14" s="148"/>
      <c r="R14" s="148"/>
      <c r="S14" s="148"/>
      <c r="T14" s="149">
        <v>1</v>
      </c>
      <c r="U14" s="148"/>
      <c r="V14" s="150">
        <v>43495</v>
      </c>
      <c r="W14" s="150">
        <v>43799</v>
      </c>
      <c r="X14" s="150">
        <v>43830</v>
      </c>
      <c r="Y14" s="354" t="s">
        <v>656</v>
      </c>
      <c r="Z14" s="148">
        <v>1</v>
      </c>
      <c r="AA14" s="187">
        <f t="shared" si="0"/>
        <v>1</v>
      </c>
      <c r="AB14" s="188">
        <f t="shared" si="1"/>
        <v>1</v>
      </c>
      <c r="AC14" s="8" t="str">
        <f t="shared" si="2"/>
        <v>OK</v>
      </c>
      <c r="AF14" s="13" t="str">
        <f t="shared" si="3"/>
        <v>CUMPLIDA</v>
      </c>
      <c r="BG14" s="13" t="str">
        <f t="shared" si="4"/>
        <v>CUMPLIDA</v>
      </c>
      <c r="BI14" s="547" t="str">
        <f t="shared" si="5"/>
        <v>CERRADO</v>
      </c>
    </row>
    <row r="15" spans="1:63" ht="35.1" customHeight="1" x14ac:dyDescent="0.25">
      <c r="A15" s="148"/>
      <c r="B15" s="148"/>
      <c r="C15" s="542" t="s">
        <v>154</v>
      </c>
      <c r="D15" s="148"/>
      <c r="E15" s="643"/>
      <c r="F15" s="148"/>
      <c r="G15" s="148">
        <v>11</v>
      </c>
      <c r="H15" s="487" t="s">
        <v>738</v>
      </c>
      <c r="I15" s="343" t="s">
        <v>675</v>
      </c>
      <c r="J15" s="344" t="s">
        <v>780</v>
      </c>
      <c r="K15" s="344" t="s">
        <v>797</v>
      </c>
      <c r="L15" s="344" t="s">
        <v>814</v>
      </c>
      <c r="M15" s="148">
        <v>1</v>
      </c>
      <c r="N15" s="542" t="s">
        <v>69</v>
      </c>
      <c r="O15" s="542" t="str">
        <f>IF(H15="","",VLOOKUP(H15,'[1]Procedimientos Publicar'!$C$6:$E$85,3,FALSE))</f>
        <v>SUB GERENCIA COMERCIAL</v>
      </c>
      <c r="P15" s="542" t="s">
        <v>368</v>
      </c>
      <c r="Q15" s="148"/>
      <c r="R15" s="148"/>
      <c r="S15" s="148"/>
      <c r="T15" s="149">
        <v>1</v>
      </c>
      <c r="U15" s="148"/>
      <c r="V15" s="150">
        <v>43495</v>
      </c>
      <c r="W15" s="150">
        <v>43829</v>
      </c>
      <c r="X15" s="150">
        <v>43830</v>
      </c>
      <c r="Y15" s="354" t="s">
        <v>657</v>
      </c>
      <c r="Z15" s="148">
        <v>1</v>
      </c>
      <c r="AA15" s="187">
        <f t="shared" si="0"/>
        <v>1</v>
      </c>
      <c r="AB15" s="188">
        <f t="shared" si="1"/>
        <v>1</v>
      </c>
      <c r="AC15" s="8" t="str">
        <f t="shared" si="2"/>
        <v>OK</v>
      </c>
      <c r="AF15" s="13" t="str">
        <f t="shared" si="3"/>
        <v>CUMPLIDA</v>
      </c>
      <c r="BG15" s="13" t="str">
        <f t="shared" si="4"/>
        <v>CUMPLIDA</v>
      </c>
      <c r="BI15" s="547" t="str">
        <f t="shared" si="5"/>
        <v>CERRADO</v>
      </c>
    </row>
    <row r="16" spans="1:63" ht="35.1" customHeight="1" x14ac:dyDescent="0.25">
      <c r="A16" s="148"/>
      <c r="B16" s="148"/>
      <c r="C16" s="542" t="s">
        <v>154</v>
      </c>
      <c r="D16" s="148"/>
      <c r="E16" s="643"/>
      <c r="F16" s="148"/>
      <c r="G16" s="148">
        <v>12</v>
      </c>
      <c r="H16" s="487" t="s">
        <v>738</v>
      </c>
      <c r="I16" s="343" t="s">
        <v>676</v>
      </c>
      <c r="J16" s="344" t="s">
        <v>780</v>
      </c>
      <c r="K16" s="344" t="s">
        <v>798</v>
      </c>
      <c r="L16" s="344" t="str">
        <f>+L15</f>
        <v>Un Instructivo reglamentario de los cupos de la Entidad</v>
      </c>
      <c r="M16" s="148">
        <v>1</v>
      </c>
      <c r="N16" s="542" t="s">
        <v>69</v>
      </c>
      <c r="O16" s="542" t="str">
        <f>IF(H16="","",VLOOKUP(H16,'[1]Procedimientos Publicar'!$C$6:$E$85,3,FALSE))</f>
        <v>SUB GERENCIA COMERCIAL</v>
      </c>
      <c r="P16" s="542" t="s">
        <v>368</v>
      </c>
      <c r="Q16" s="148"/>
      <c r="R16" s="148"/>
      <c r="S16" s="148"/>
      <c r="T16" s="149">
        <v>1</v>
      </c>
      <c r="U16" s="148"/>
      <c r="V16" s="150">
        <v>43495</v>
      </c>
      <c r="W16" s="150">
        <v>43829</v>
      </c>
      <c r="X16" s="150">
        <v>43830</v>
      </c>
      <c r="Y16" s="354" t="s">
        <v>657</v>
      </c>
      <c r="Z16" s="148">
        <v>1</v>
      </c>
      <c r="AA16" s="187">
        <f t="shared" si="0"/>
        <v>1</v>
      </c>
      <c r="AB16" s="188">
        <f t="shared" si="1"/>
        <v>1</v>
      </c>
      <c r="AC16" s="8" t="str">
        <f t="shared" si="2"/>
        <v>OK</v>
      </c>
      <c r="AF16" s="13" t="str">
        <f t="shared" si="3"/>
        <v>CUMPLIDA</v>
      </c>
      <c r="BG16" s="13" t="str">
        <f t="shared" si="4"/>
        <v>CUMPLIDA</v>
      </c>
      <c r="BI16" s="547" t="str">
        <f t="shared" si="5"/>
        <v>CERRADO</v>
      </c>
    </row>
    <row r="17" spans="1:61" ht="35.1" customHeight="1" x14ac:dyDescent="0.25">
      <c r="A17" s="148"/>
      <c r="B17" s="148"/>
      <c r="C17" s="542" t="s">
        <v>154</v>
      </c>
      <c r="D17" s="148"/>
      <c r="E17" s="643"/>
      <c r="F17" s="148"/>
      <c r="G17" s="148">
        <v>13</v>
      </c>
      <c r="H17" s="487" t="s">
        <v>738</v>
      </c>
      <c r="I17" s="343" t="s">
        <v>641</v>
      </c>
      <c r="J17" s="344" t="s">
        <v>780</v>
      </c>
      <c r="K17" s="344" t="s">
        <v>798</v>
      </c>
      <c r="L17" s="344" t="str">
        <f>+L16</f>
        <v>Un Instructivo reglamentario de los cupos de la Entidad</v>
      </c>
      <c r="M17" s="148">
        <v>1</v>
      </c>
      <c r="N17" s="542" t="s">
        <v>69</v>
      </c>
      <c r="O17" s="542" t="str">
        <f>IF(H17="","",VLOOKUP(H17,'[1]Procedimientos Publicar'!$C$6:$E$85,3,FALSE))</f>
        <v>SUB GERENCIA COMERCIAL</v>
      </c>
      <c r="P17" s="542" t="s">
        <v>368</v>
      </c>
      <c r="Q17" s="148"/>
      <c r="R17" s="148"/>
      <c r="S17" s="148"/>
      <c r="T17" s="149">
        <v>1</v>
      </c>
      <c r="U17" s="148"/>
      <c r="V17" s="150">
        <v>43495</v>
      </c>
      <c r="W17" s="150">
        <v>43829</v>
      </c>
      <c r="X17" s="150">
        <v>43830</v>
      </c>
      <c r="Y17" s="354" t="s">
        <v>657</v>
      </c>
      <c r="Z17" s="148">
        <v>1</v>
      </c>
      <c r="AA17" s="187">
        <f t="shared" si="0"/>
        <v>1</v>
      </c>
      <c r="AB17" s="188">
        <f t="shared" si="1"/>
        <v>1</v>
      </c>
      <c r="AC17" s="8" t="str">
        <f t="shared" si="2"/>
        <v>OK</v>
      </c>
      <c r="AF17" s="13" t="str">
        <f t="shared" si="3"/>
        <v>CUMPLIDA</v>
      </c>
      <c r="BG17" s="13" t="str">
        <f t="shared" si="4"/>
        <v>CUMPLIDA</v>
      </c>
      <c r="BI17" s="547" t="str">
        <f t="shared" si="5"/>
        <v>CERRADO</v>
      </c>
    </row>
    <row r="18" spans="1:61" ht="35.1" customHeight="1" x14ac:dyDescent="0.25">
      <c r="A18" s="148"/>
      <c r="B18" s="148"/>
      <c r="C18" s="542" t="s">
        <v>154</v>
      </c>
      <c r="D18" s="148"/>
      <c r="E18" s="643"/>
      <c r="F18" s="148"/>
      <c r="G18" s="148">
        <v>14</v>
      </c>
      <c r="H18" s="487" t="s">
        <v>738</v>
      </c>
      <c r="I18" s="344" t="s">
        <v>677</v>
      </c>
      <c r="J18" s="344" t="s">
        <v>780</v>
      </c>
      <c r="K18" s="344" t="s">
        <v>798</v>
      </c>
      <c r="L18" s="344" t="str">
        <f>+L17</f>
        <v>Un Instructivo reglamentario de los cupos de la Entidad</v>
      </c>
      <c r="M18" s="148">
        <v>1</v>
      </c>
      <c r="N18" s="542" t="s">
        <v>69</v>
      </c>
      <c r="O18" s="542" t="str">
        <f>IF(H18="","",VLOOKUP(H18,'[1]Procedimientos Publicar'!$C$6:$E$85,3,FALSE))</f>
        <v>SUB GERENCIA COMERCIAL</v>
      </c>
      <c r="P18" s="542" t="s">
        <v>368</v>
      </c>
      <c r="Q18" s="148"/>
      <c r="R18" s="148"/>
      <c r="S18" s="148"/>
      <c r="T18" s="149">
        <v>1</v>
      </c>
      <c r="U18" s="148"/>
      <c r="V18" s="150">
        <v>43495</v>
      </c>
      <c r="W18" s="150">
        <v>43829</v>
      </c>
      <c r="X18" s="150">
        <v>43830</v>
      </c>
      <c r="Y18" s="354" t="s">
        <v>657</v>
      </c>
      <c r="Z18" s="148">
        <v>1</v>
      </c>
      <c r="AA18" s="187">
        <f>(IF(Z18="","",IF(OR($M18=0,$M18="",$X18=""),"",Z18/$M18)))</f>
        <v>1</v>
      </c>
      <c r="AB18" s="188">
        <f t="shared" si="1"/>
        <v>1</v>
      </c>
      <c r="AC18" s="8" t="str">
        <f t="shared" si="2"/>
        <v>OK</v>
      </c>
      <c r="AF18" s="13" t="str">
        <f t="shared" si="3"/>
        <v>CUMPLIDA</v>
      </c>
      <c r="BG18" s="13" t="str">
        <f t="shared" si="4"/>
        <v>CUMPLIDA</v>
      </c>
      <c r="BI18" s="547" t="str">
        <f t="shared" si="5"/>
        <v>CERRADO</v>
      </c>
    </row>
    <row r="19" spans="1:61" ht="35.1" customHeight="1" x14ac:dyDescent="0.25">
      <c r="A19" s="148"/>
      <c r="B19" s="148"/>
      <c r="C19" s="542" t="s">
        <v>154</v>
      </c>
      <c r="D19" s="148"/>
      <c r="E19" s="643"/>
      <c r="F19" s="148"/>
      <c r="G19" s="148">
        <v>15</v>
      </c>
      <c r="H19" s="487" t="s">
        <v>738</v>
      </c>
      <c r="I19" s="344" t="s">
        <v>642</v>
      </c>
      <c r="J19" s="344" t="s">
        <v>781</v>
      </c>
      <c r="K19" s="344" t="s">
        <v>799</v>
      </c>
      <c r="L19" s="344" t="s">
        <v>815</v>
      </c>
      <c r="M19" s="148">
        <v>1</v>
      </c>
      <c r="N19" s="542" t="s">
        <v>69</v>
      </c>
      <c r="O19" s="542" t="str">
        <f>IF(H19="","",VLOOKUP(H19,'[1]Procedimientos Publicar'!$C$6:$E$85,3,FALSE))</f>
        <v>SUB GERENCIA COMERCIAL</v>
      </c>
      <c r="P19" s="542" t="s">
        <v>368</v>
      </c>
      <c r="Q19" s="148"/>
      <c r="R19" s="148"/>
      <c r="S19" s="148"/>
      <c r="T19" s="149">
        <v>1</v>
      </c>
      <c r="U19" s="148"/>
      <c r="V19" s="150">
        <v>43495</v>
      </c>
      <c r="W19" s="150">
        <v>43829</v>
      </c>
      <c r="X19" s="150">
        <v>43830</v>
      </c>
      <c r="Y19" s="355" t="s">
        <v>658</v>
      </c>
      <c r="Z19" s="148">
        <v>0.5</v>
      </c>
      <c r="AA19" s="187">
        <f>(IF(Z19="","",IF(OR($M19=0,$M19="",$X19=""),"",Z19/$M19)))</f>
        <v>0.5</v>
      </c>
      <c r="AB19" s="188">
        <f t="shared" si="1"/>
        <v>0.5</v>
      </c>
      <c r="AC19" s="8" t="str">
        <f t="shared" si="2"/>
        <v>EN TERMINO</v>
      </c>
      <c r="AF19" s="13" t="str">
        <f t="shared" si="3"/>
        <v>PENDIENTE</v>
      </c>
      <c r="BG19" s="13" t="str">
        <f t="shared" si="4"/>
        <v>INCUMPLIDA</v>
      </c>
      <c r="BI19" s="547" t="str">
        <f t="shared" si="5"/>
        <v>ABIERTO</v>
      </c>
    </row>
    <row r="20" spans="1:61" ht="35.1" customHeight="1" x14ac:dyDescent="0.25">
      <c r="A20" s="148"/>
      <c r="B20" s="148"/>
      <c r="C20" s="542" t="s">
        <v>154</v>
      </c>
      <c r="D20" s="148"/>
      <c r="E20" s="643"/>
      <c r="F20" s="148"/>
      <c r="G20" s="148">
        <v>16</v>
      </c>
      <c r="H20" s="487" t="s">
        <v>738</v>
      </c>
      <c r="I20" s="344" t="s">
        <v>643</v>
      </c>
      <c r="J20" s="344" t="s">
        <v>782</v>
      </c>
      <c r="K20" s="344" t="s">
        <v>800</v>
      </c>
      <c r="L20" s="344" t="s">
        <v>816</v>
      </c>
      <c r="M20" s="148">
        <v>1</v>
      </c>
      <c r="N20" s="542" t="s">
        <v>69</v>
      </c>
      <c r="O20" s="542" t="str">
        <f>IF(H20="","",VLOOKUP(H20,'[1]Procedimientos Publicar'!$C$6:$E$85,3,FALSE))</f>
        <v>SUB GERENCIA COMERCIAL</v>
      </c>
      <c r="P20" s="542" t="s">
        <v>368</v>
      </c>
      <c r="Q20" s="148"/>
      <c r="R20" s="148"/>
      <c r="S20" s="148"/>
      <c r="T20" s="149">
        <v>1</v>
      </c>
      <c r="U20" s="148"/>
      <c r="V20" s="150">
        <v>43495</v>
      </c>
      <c r="W20" s="150">
        <v>43768</v>
      </c>
      <c r="X20" s="150">
        <v>43830</v>
      </c>
      <c r="Y20" s="355" t="s">
        <v>659</v>
      </c>
      <c r="Z20" s="148">
        <v>0.5</v>
      </c>
      <c r="AA20" s="187">
        <f t="shared" si="0"/>
        <v>0.5</v>
      </c>
      <c r="AB20" s="188">
        <f t="shared" si="1"/>
        <v>0.5</v>
      </c>
      <c r="AC20" s="8" t="str">
        <f t="shared" si="2"/>
        <v>EN TERMINO</v>
      </c>
      <c r="AF20" s="13" t="str">
        <f t="shared" si="3"/>
        <v>PENDIENTE</v>
      </c>
      <c r="BG20" s="13" t="str">
        <f t="shared" si="4"/>
        <v>INCUMPLIDA</v>
      </c>
      <c r="BI20" s="547" t="str">
        <f t="shared" si="5"/>
        <v>ABIERTO</v>
      </c>
    </row>
    <row r="21" spans="1:61" ht="35.1" customHeight="1" x14ac:dyDescent="0.25">
      <c r="A21" s="148"/>
      <c r="B21" s="148"/>
      <c r="C21" s="542" t="s">
        <v>154</v>
      </c>
      <c r="D21" s="148"/>
      <c r="E21" s="643"/>
      <c r="F21" s="148"/>
      <c r="G21" s="148">
        <v>17</v>
      </c>
      <c r="H21" s="487" t="s">
        <v>738</v>
      </c>
      <c r="I21" s="344" t="s">
        <v>644</v>
      </c>
      <c r="J21" s="344" t="s">
        <v>783</v>
      </c>
      <c r="K21" s="344" t="s">
        <v>801</v>
      </c>
      <c r="L21" s="344" t="s">
        <v>817</v>
      </c>
      <c r="M21" s="148">
        <v>1</v>
      </c>
      <c r="N21" s="542" t="s">
        <v>69</v>
      </c>
      <c r="O21" s="542" t="str">
        <f>IF(H21="","",VLOOKUP(H21,'[1]Procedimientos Publicar'!$C$6:$E$85,3,FALSE))</f>
        <v>SUB GERENCIA COMERCIAL</v>
      </c>
      <c r="P21" s="542" t="s">
        <v>368</v>
      </c>
      <c r="Q21" s="148"/>
      <c r="R21" s="148"/>
      <c r="S21" s="148"/>
      <c r="T21" s="149">
        <v>1</v>
      </c>
      <c r="U21" s="148"/>
      <c r="V21" s="150">
        <v>43495</v>
      </c>
      <c r="W21" s="150">
        <v>43829</v>
      </c>
      <c r="X21" s="150">
        <v>43830</v>
      </c>
      <c r="Y21" s="356" t="s">
        <v>660</v>
      </c>
      <c r="Z21" s="148">
        <v>1</v>
      </c>
      <c r="AA21" s="187">
        <f t="shared" si="0"/>
        <v>1</v>
      </c>
      <c r="AB21" s="188">
        <f t="shared" si="1"/>
        <v>1</v>
      </c>
      <c r="AC21" s="8" t="str">
        <f t="shared" si="2"/>
        <v>OK</v>
      </c>
      <c r="AF21" s="13" t="str">
        <f t="shared" si="3"/>
        <v>CUMPLIDA</v>
      </c>
      <c r="BG21" s="13" t="str">
        <f t="shared" si="4"/>
        <v>CUMPLIDA</v>
      </c>
      <c r="BI21" s="547" t="str">
        <f t="shared" si="5"/>
        <v>CERRADO</v>
      </c>
    </row>
    <row r="22" spans="1:61" ht="35.1" customHeight="1" x14ac:dyDescent="0.25">
      <c r="A22" s="148"/>
      <c r="B22" s="148"/>
      <c r="C22" s="542" t="s">
        <v>154</v>
      </c>
      <c r="D22" s="148"/>
      <c r="E22" s="643"/>
      <c r="F22" s="148"/>
      <c r="G22" s="148">
        <v>18</v>
      </c>
      <c r="H22" s="487" t="s">
        <v>738</v>
      </c>
      <c r="I22" s="344" t="s">
        <v>645</v>
      </c>
      <c r="J22" s="344" t="s">
        <v>784</v>
      </c>
      <c r="K22" s="344" t="s">
        <v>802</v>
      </c>
      <c r="L22" s="344" t="s">
        <v>818</v>
      </c>
      <c r="M22" s="148">
        <v>1</v>
      </c>
      <c r="N22" s="542" t="s">
        <v>69</v>
      </c>
      <c r="O22" s="542" t="str">
        <f>IF(H22="","",VLOOKUP(H22,'[1]Procedimientos Publicar'!$C$6:$E$85,3,FALSE))</f>
        <v>SUB GERENCIA COMERCIAL</v>
      </c>
      <c r="P22" s="542" t="s">
        <v>368</v>
      </c>
      <c r="Q22" s="148"/>
      <c r="R22" s="148"/>
      <c r="S22" s="148"/>
      <c r="T22" s="149">
        <v>1</v>
      </c>
      <c r="U22" s="148"/>
      <c r="V22" s="552" t="s">
        <v>822</v>
      </c>
      <c r="W22" s="150">
        <v>43829</v>
      </c>
      <c r="X22" s="150">
        <v>43830</v>
      </c>
      <c r="Y22" s="354" t="s">
        <v>705</v>
      </c>
      <c r="Z22" s="148">
        <v>1</v>
      </c>
      <c r="AA22" s="187">
        <f t="shared" si="0"/>
        <v>1</v>
      </c>
      <c r="AB22" s="188">
        <f t="shared" si="1"/>
        <v>1</v>
      </c>
      <c r="AC22" s="8" t="str">
        <f t="shared" si="2"/>
        <v>OK</v>
      </c>
      <c r="AF22" s="13" t="str">
        <f t="shared" si="3"/>
        <v>CUMPLIDA</v>
      </c>
      <c r="BG22" s="13" t="str">
        <f t="shared" si="4"/>
        <v>CUMPLIDA</v>
      </c>
      <c r="BI22" s="547" t="str">
        <f t="shared" si="5"/>
        <v>CERRADO</v>
      </c>
    </row>
    <row r="23" spans="1:61" ht="35.1" customHeight="1" x14ac:dyDescent="0.25">
      <c r="A23" s="148"/>
      <c r="B23" s="148"/>
      <c r="C23" s="542" t="s">
        <v>154</v>
      </c>
      <c r="D23" s="148"/>
      <c r="E23" s="643"/>
      <c r="F23" s="148"/>
      <c r="G23" s="148">
        <v>19</v>
      </c>
      <c r="H23" s="487" t="s">
        <v>738</v>
      </c>
      <c r="I23" s="344" t="s">
        <v>646</v>
      </c>
      <c r="J23" s="344" t="s">
        <v>785</v>
      </c>
      <c r="K23" s="344" t="s">
        <v>803</v>
      </c>
      <c r="L23" s="344" t="s">
        <v>819</v>
      </c>
      <c r="M23" s="148">
        <v>1</v>
      </c>
      <c r="N23" s="542" t="s">
        <v>69</v>
      </c>
      <c r="O23" s="542" t="str">
        <f>IF(H23="","",VLOOKUP(H23,'[1]Procedimientos Publicar'!$C$6:$E$85,3,FALSE))</f>
        <v>SUB GERENCIA COMERCIAL</v>
      </c>
      <c r="P23" s="542" t="s">
        <v>368</v>
      </c>
      <c r="Q23" s="148"/>
      <c r="R23" s="148"/>
      <c r="S23" s="148"/>
      <c r="T23" s="149">
        <v>1</v>
      </c>
      <c r="U23" s="148"/>
      <c r="V23" s="552" t="s">
        <v>822</v>
      </c>
      <c r="W23" s="150">
        <v>43829</v>
      </c>
      <c r="X23" s="150">
        <v>43830</v>
      </c>
      <c r="Y23" s="354" t="s">
        <v>661</v>
      </c>
      <c r="Z23" s="148">
        <v>1</v>
      </c>
      <c r="AA23" s="187">
        <f t="shared" si="0"/>
        <v>1</v>
      </c>
      <c r="AB23" s="188">
        <f t="shared" si="1"/>
        <v>1</v>
      </c>
      <c r="AC23" s="8" t="str">
        <f t="shared" si="2"/>
        <v>OK</v>
      </c>
      <c r="AF23" s="13" t="str">
        <f t="shared" si="3"/>
        <v>CUMPLIDA</v>
      </c>
      <c r="BG23" s="13" t="str">
        <f t="shared" si="4"/>
        <v>CUMPLIDA</v>
      </c>
      <c r="BI23" s="547" t="str">
        <f t="shared" si="5"/>
        <v>CERRADO</v>
      </c>
    </row>
    <row r="24" spans="1:61" ht="35.1" customHeight="1" x14ac:dyDescent="0.25">
      <c r="A24" s="148"/>
      <c r="B24" s="148"/>
      <c r="C24" s="542" t="s">
        <v>154</v>
      </c>
      <c r="D24" s="148"/>
      <c r="E24" s="643"/>
      <c r="F24" s="148"/>
      <c r="G24" s="148">
        <v>20</v>
      </c>
      <c r="H24" s="487" t="s">
        <v>738</v>
      </c>
      <c r="I24" s="344" t="s">
        <v>647</v>
      </c>
      <c r="J24" s="344" t="s">
        <v>786</v>
      </c>
      <c r="K24" s="344" t="s">
        <v>804</v>
      </c>
      <c r="L24" s="344" t="s">
        <v>820</v>
      </c>
      <c r="M24" s="148">
        <v>1</v>
      </c>
      <c r="N24" s="542" t="s">
        <v>69</v>
      </c>
      <c r="O24" s="542" t="str">
        <f>IF(H24="","",VLOOKUP(H24,'[1]Procedimientos Publicar'!$C$6:$E$85,3,FALSE))</f>
        <v>SUB GERENCIA COMERCIAL</v>
      </c>
      <c r="P24" s="542" t="s">
        <v>368</v>
      </c>
      <c r="Q24" s="148"/>
      <c r="R24" s="148"/>
      <c r="S24" s="148"/>
      <c r="T24" s="149">
        <v>1</v>
      </c>
      <c r="U24" s="148"/>
      <c r="V24" s="552" t="s">
        <v>822</v>
      </c>
      <c r="W24" s="150">
        <v>43829</v>
      </c>
      <c r="X24" s="150">
        <v>43830</v>
      </c>
      <c r="Y24" s="355" t="s">
        <v>706</v>
      </c>
      <c r="Z24" s="148">
        <v>0.5</v>
      </c>
      <c r="AA24" s="187">
        <f t="shared" si="0"/>
        <v>0.5</v>
      </c>
      <c r="AB24" s="188">
        <f t="shared" si="1"/>
        <v>0.5</v>
      </c>
      <c r="AC24" s="8" t="str">
        <f t="shared" si="2"/>
        <v>EN TERMINO</v>
      </c>
      <c r="AF24" s="13" t="str">
        <f t="shared" si="3"/>
        <v>PENDIENTE</v>
      </c>
      <c r="BG24" s="13" t="str">
        <f t="shared" si="4"/>
        <v>INCUMPLIDA</v>
      </c>
      <c r="BI24" s="547" t="str">
        <f t="shared" si="5"/>
        <v>ABIERTO</v>
      </c>
    </row>
    <row r="25" spans="1:61" ht="35.1" customHeight="1" x14ac:dyDescent="0.25">
      <c r="A25" s="180"/>
      <c r="B25" s="180"/>
      <c r="C25" s="543" t="s">
        <v>154</v>
      </c>
      <c r="D25" s="180"/>
      <c r="E25" s="644" t="s">
        <v>688</v>
      </c>
      <c r="F25" s="180"/>
      <c r="G25" s="180">
        <v>1</v>
      </c>
      <c r="H25" s="427" t="s">
        <v>738</v>
      </c>
      <c r="I25" s="350" t="s">
        <v>692</v>
      </c>
      <c r="J25" s="548" t="s">
        <v>823</v>
      </c>
      <c r="K25" s="555" t="s">
        <v>839</v>
      </c>
      <c r="L25" s="555" t="s">
        <v>853</v>
      </c>
      <c r="M25" s="180">
        <v>1</v>
      </c>
      <c r="N25" s="543" t="s">
        <v>69</v>
      </c>
      <c r="O25" s="543" t="str">
        <f>IF(H25="","",VLOOKUP(H25,'[1]Procedimientos Publicar'!$C$6:$E$85,3,FALSE))</f>
        <v>SUB GERENCIA COMERCIAL</v>
      </c>
      <c r="P25" s="543" t="s">
        <v>368</v>
      </c>
      <c r="Q25" s="180"/>
      <c r="R25" s="180"/>
      <c r="S25" s="180"/>
      <c r="T25" s="181">
        <v>1</v>
      </c>
      <c r="U25" s="180"/>
      <c r="V25" s="182">
        <v>43636</v>
      </c>
      <c r="W25" s="182">
        <v>43672</v>
      </c>
      <c r="X25" s="182">
        <v>43830</v>
      </c>
      <c r="Y25" s="357" t="s">
        <v>678</v>
      </c>
      <c r="Z25" s="180">
        <v>1</v>
      </c>
      <c r="AA25" s="185">
        <f t="shared" si="0"/>
        <v>1</v>
      </c>
      <c r="AB25" s="186">
        <f t="shared" si="1"/>
        <v>1</v>
      </c>
      <c r="AC25" s="8" t="str">
        <f t="shared" si="2"/>
        <v>OK</v>
      </c>
      <c r="AF25" s="13" t="str">
        <f t="shared" si="3"/>
        <v>CUMPLIDA</v>
      </c>
      <c r="BG25" s="13" t="str">
        <f t="shared" si="4"/>
        <v>CUMPLIDA</v>
      </c>
      <c r="BI25" s="547" t="str">
        <f t="shared" si="5"/>
        <v>CERRADO</v>
      </c>
    </row>
    <row r="26" spans="1:61" ht="35.1" customHeight="1" x14ac:dyDescent="0.25">
      <c r="A26" s="180"/>
      <c r="B26" s="180"/>
      <c r="C26" s="543" t="s">
        <v>154</v>
      </c>
      <c r="D26" s="180"/>
      <c r="E26" s="644"/>
      <c r="F26" s="180"/>
      <c r="G26" s="180">
        <v>2</v>
      </c>
      <c r="H26" s="427" t="s">
        <v>738</v>
      </c>
      <c r="I26" s="351" t="s">
        <v>663</v>
      </c>
      <c r="J26" s="553" t="s">
        <v>824</v>
      </c>
      <c r="K26" s="556" t="s">
        <v>840</v>
      </c>
      <c r="L26" s="555" t="s">
        <v>854</v>
      </c>
      <c r="M26" s="180">
        <v>1</v>
      </c>
      <c r="N26" s="543" t="s">
        <v>69</v>
      </c>
      <c r="O26" s="543" t="str">
        <f>IF(H26="","",VLOOKUP(H26,'[1]Procedimientos Publicar'!$C$6:$E$85,3,FALSE))</f>
        <v>SUB GERENCIA COMERCIAL</v>
      </c>
      <c r="P26" s="543" t="s">
        <v>368</v>
      </c>
      <c r="Q26" s="180"/>
      <c r="R26" s="180"/>
      <c r="S26" s="180"/>
      <c r="T26" s="181">
        <v>1</v>
      </c>
      <c r="U26" s="180"/>
      <c r="V26" s="182">
        <v>43641</v>
      </c>
      <c r="W26" s="182">
        <v>43710</v>
      </c>
      <c r="X26" s="182">
        <v>43830</v>
      </c>
      <c r="Y26" s="358" t="s">
        <v>679</v>
      </c>
      <c r="Z26" s="180">
        <v>1</v>
      </c>
      <c r="AA26" s="185">
        <f t="shared" si="0"/>
        <v>1</v>
      </c>
      <c r="AB26" s="186">
        <f t="shared" si="1"/>
        <v>1</v>
      </c>
      <c r="AC26" s="8" t="str">
        <f t="shared" si="2"/>
        <v>OK</v>
      </c>
      <c r="AF26" s="13" t="str">
        <f t="shared" si="3"/>
        <v>CUMPLIDA</v>
      </c>
      <c r="BG26" s="13" t="str">
        <f t="shared" si="4"/>
        <v>CUMPLIDA</v>
      </c>
      <c r="BI26" s="547" t="str">
        <f t="shared" si="5"/>
        <v>CERRADO</v>
      </c>
    </row>
    <row r="27" spans="1:61" ht="35.1" customHeight="1" x14ac:dyDescent="0.25">
      <c r="A27" s="180"/>
      <c r="B27" s="180"/>
      <c r="C27" s="543" t="s">
        <v>154</v>
      </c>
      <c r="D27" s="180"/>
      <c r="E27" s="644"/>
      <c r="F27" s="180"/>
      <c r="G27" s="180">
        <v>3</v>
      </c>
      <c r="H27" s="427" t="s">
        <v>738</v>
      </c>
      <c r="I27" s="351" t="s">
        <v>664</v>
      </c>
      <c r="J27" s="553" t="s">
        <v>825</v>
      </c>
      <c r="K27" s="556" t="s">
        <v>841</v>
      </c>
      <c r="L27" s="555" t="s">
        <v>494</v>
      </c>
      <c r="M27" s="180">
        <v>1</v>
      </c>
      <c r="N27" s="543" t="s">
        <v>69</v>
      </c>
      <c r="O27" s="543" t="str">
        <f>IF(H27="","",VLOOKUP(H27,'[1]Procedimientos Publicar'!$C$6:$E$85,3,FALSE))</f>
        <v>SUB GERENCIA COMERCIAL</v>
      </c>
      <c r="P27" s="543" t="s">
        <v>368</v>
      </c>
      <c r="Q27" s="180"/>
      <c r="R27" s="180"/>
      <c r="S27" s="180"/>
      <c r="T27" s="181">
        <v>1</v>
      </c>
      <c r="U27" s="180"/>
      <c r="V27" s="182">
        <v>43648</v>
      </c>
      <c r="W27" s="182">
        <v>43710</v>
      </c>
      <c r="X27" s="182">
        <v>43830</v>
      </c>
      <c r="Y27" s="357" t="s">
        <v>680</v>
      </c>
      <c r="Z27" s="180">
        <v>1</v>
      </c>
      <c r="AA27" s="185">
        <f t="shared" si="0"/>
        <v>1</v>
      </c>
      <c r="AB27" s="186">
        <f t="shared" si="1"/>
        <v>1</v>
      </c>
      <c r="AC27" s="8" t="str">
        <f t="shared" si="2"/>
        <v>OK</v>
      </c>
      <c r="AF27" s="13" t="str">
        <f t="shared" si="3"/>
        <v>CUMPLIDA</v>
      </c>
      <c r="BG27" s="13" t="str">
        <f t="shared" si="4"/>
        <v>CUMPLIDA</v>
      </c>
      <c r="BI27" s="547" t="str">
        <f t="shared" si="5"/>
        <v>CERRADO</v>
      </c>
    </row>
    <row r="28" spans="1:61" ht="35.1" customHeight="1" x14ac:dyDescent="0.25">
      <c r="A28" s="180"/>
      <c r="B28" s="180"/>
      <c r="C28" s="543" t="s">
        <v>154</v>
      </c>
      <c r="D28" s="180"/>
      <c r="E28" s="644"/>
      <c r="F28" s="180"/>
      <c r="G28" s="180">
        <v>4</v>
      </c>
      <c r="H28" s="427" t="s">
        <v>738</v>
      </c>
      <c r="I28" s="351" t="s">
        <v>665</v>
      </c>
      <c r="J28" s="553" t="s">
        <v>826</v>
      </c>
      <c r="K28" s="556" t="str">
        <f>+K27</f>
        <v>Revisión y ajuste del procedimiento PRO410-199</v>
      </c>
      <c r="L28" s="555" t="str">
        <f>+L27</f>
        <v>Procedimiento ajustado</v>
      </c>
      <c r="M28" s="180">
        <v>1</v>
      </c>
      <c r="N28" s="543" t="s">
        <v>69</v>
      </c>
      <c r="O28" s="543" t="str">
        <f>IF(H28="","",VLOOKUP(H28,'[1]Procedimientos Publicar'!$C$6:$E$85,3,FALSE))</f>
        <v>SUB GERENCIA COMERCIAL</v>
      </c>
      <c r="P28" s="543" t="s">
        <v>368</v>
      </c>
      <c r="Q28" s="180"/>
      <c r="R28" s="180"/>
      <c r="S28" s="180"/>
      <c r="T28" s="181">
        <v>1</v>
      </c>
      <c r="U28" s="180"/>
      <c r="V28" s="182">
        <v>43648</v>
      </c>
      <c r="W28" s="182">
        <v>43710</v>
      </c>
      <c r="X28" s="182">
        <v>43830</v>
      </c>
      <c r="Y28" s="357" t="s">
        <v>680</v>
      </c>
      <c r="Z28" s="180">
        <v>1</v>
      </c>
      <c r="AA28" s="185">
        <f t="shared" si="0"/>
        <v>1</v>
      </c>
      <c r="AB28" s="186">
        <f t="shared" si="1"/>
        <v>1</v>
      </c>
      <c r="AC28" s="8" t="str">
        <f t="shared" si="2"/>
        <v>OK</v>
      </c>
      <c r="AF28" s="13" t="str">
        <f t="shared" si="3"/>
        <v>CUMPLIDA</v>
      </c>
      <c r="BG28" s="13" t="str">
        <f t="shared" si="4"/>
        <v>CUMPLIDA</v>
      </c>
      <c r="BI28" s="547" t="str">
        <f t="shared" si="5"/>
        <v>CERRADO</v>
      </c>
    </row>
    <row r="29" spans="1:61" ht="35.1" customHeight="1" x14ac:dyDescent="0.25">
      <c r="A29" s="180"/>
      <c r="B29" s="180"/>
      <c r="C29" s="543" t="s">
        <v>154</v>
      </c>
      <c r="D29" s="180"/>
      <c r="E29" s="644"/>
      <c r="F29" s="180"/>
      <c r="G29" s="180">
        <v>5</v>
      </c>
      <c r="H29" s="427" t="s">
        <v>738</v>
      </c>
      <c r="I29" s="350" t="s">
        <v>693</v>
      </c>
      <c r="J29" s="548" t="s">
        <v>827</v>
      </c>
      <c r="K29" s="555" t="s">
        <v>842</v>
      </c>
      <c r="L29" s="555" t="s">
        <v>855</v>
      </c>
      <c r="M29" s="180">
        <v>1</v>
      </c>
      <c r="N29" s="543" t="s">
        <v>69</v>
      </c>
      <c r="O29" s="543" t="str">
        <f>IF(H29="","",VLOOKUP(H29,'[1]Procedimientos Publicar'!$C$6:$E$85,3,FALSE))</f>
        <v>SUB GERENCIA COMERCIAL</v>
      </c>
      <c r="P29" s="543" t="s">
        <v>368</v>
      </c>
      <c r="Q29" s="180"/>
      <c r="R29" s="180"/>
      <c r="S29" s="180"/>
      <c r="T29" s="181">
        <v>1</v>
      </c>
      <c r="U29" s="180"/>
      <c r="V29" s="182">
        <v>43641</v>
      </c>
      <c r="W29" s="182">
        <v>43738</v>
      </c>
      <c r="X29" s="182">
        <v>43830</v>
      </c>
      <c r="Y29" s="357" t="s">
        <v>681</v>
      </c>
      <c r="Z29" s="180">
        <v>1</v>
      </c>
      <c r="AA29" s="185">
        <f t="shared" si="0"/>
        <v>1</v>
      </c>
      <c r="AB29" s="186">
        <f t="shared" si="1"/>
        <v>1</v>
      </c>
      <c r="AC29" s="8" t="str">
        <f t="shared" si="2"/>
        <v>OK</v>
      </c>
      <c r="AF29" s="13" t="str">
        <f t="shared" si="3"/>
        <v>CUMPLIDA</v>
      </c>
      <c r="BG29" s="13" t="str">
        <f t="shared" si="4"/>
        <v>CUMPLIDA</v>
      </c>
      <c r="BI29" s="547" t="str">
        <f t="shared" si="5"/>
        <v>CERRADO</v>
      </c>
    </row>
    <row r="30" spans="1:61" ht="35.1" customHeight="1" x14ac:dyDescent="0.25">
      <c r="A30" s="180"/>
      <c r="B30" s="180"/>
      <c r="C30" s="543" t="s">
        <v>154</v>
      </c>
      <c r="D30" s="180"/>
      <c r="E30" s="644"/>
      <c r="F30" s="180"/>
      <c r="G30" s="180">
        <v>6</v>
      </c>
      <c r="H30" s="427" t="s">
        <v>738</v>
      </c>
      <c r="I30" s="350" t="s">
        <v>694</v>
      </c>
      <c r="J30" s="548" t="s">
        <v>828</v>
      </c>
      <c r="K30" s="555" t="s">
        <v>843</v>
      </c>
      <c r="L30" s="555" t="s">
        <v>856</v>
      </c>
      <c r="M30" s="180">
        <v>1</v>
      </c>
      <c r="N30" s="543" t="s">
        <v>69</v>
      </c>
      <c r="O30" s="543" t="str">
        <f>IF(H30="","",VLOOKUP(H30,'[1]Procedimientos Publicar'!$C$6:$E$85,3,FALSE))</f>
        <v>SUB GERENCIA COMERCIAL</v>
      </c>
      <c r="P30" s="543" t="s">
        <v>368</v>
      </c>
      <c r="Q30" s="180"/>
      <c r="R30" s="180"/>
      <c r="S30" s="180"/>
      <c r="T30" s="181">
        <v>1</v>
      </c>
      <c r="U30" s="180"/>
      <c r="V30" s="182">
        <v>43648</v>
      </c>
      <c r="W30" s="182">
        <v>43738</v>
      </c>
      <c r="X30" s="182">
        <v>43830</v>
      </c>
      <c r="Y30" s="353" t="s">
        <v>682</v>
      </c>
      <c r="Z30" s="180">
        <v>1</v>
      </c>
      <c r="AA30" s="185">
        <f t="shared" si="0"/>
        <v>1</v>
      </c>
      <c r="AB30" s="186">
        <f t="shared" si="1"/>
        <v>1</v>
      </c>
      <c r="AC30" s="8" t="str">
        <f t="shared" si="2"/>
        <v>OK</v>
      </c>
      <c r="AF30" s="13" t="str">
        <f t="shared" si="3"/>
        <v>CUMPLIDA</v>
      </c>
      <c r="BG30" s="13" t="str">
        <f t="shared" si="4"/>
        <v>CUMPLIDA</v>
      </c>
      <c r="BI30" s="547" t="str">
        <f t="shared" si="5"/>
        <v>CERRADO</v>
      </c>
    </row>
    <row r="31" spans="1:61" ht="35.1" customHeight="1" x14ac:dyDescent="0.25">
      <c r="A31" s="180"/>
      <c r="B31" s="180"/>
      <c r="C31" s="543" t="s">
        <v>154</v>
      </c>
      <c r="D31" s="180"/>
      <c r="E31" s="644"/>
      <c r="F31" s="180"/>
      <c r="G31" s="180">
        <v>7</v>
      </c>
      <c r="H31" s="427" t="s">
        <v>738</v>
      </c>
      <c r="I31" s="350" t="s">
        <v>695</v>
      </c>
      <c r="J31" s="548" t="s">
        <v>829</v>
      </c>
      <c r="K31" s="555" t="s">
        <v>844</v>
      </c>
      <c r="L31" s="555" t="s">
        <v>857</v>
      </c>
      <c r="M31" s="180">
        <v>1</v>
      </c>
      <c r="N31" s="543" t="s">
        <v>69</v>
      </c>
      <c r="O31" s="543" t="str">
        <f>IF(H31="","",VLOOKUP(H31,'[1]Procedimientos Publicar'!$C$6:$E$85,3,FALSE))</f>
        <v>SUB GERENCIA COMERCIAL</v>
      </c>
      <c r="P31" s="543" t="s">
        <v>368</v>
      </c>
      <c r="Q31" s="180"/>
      <c r="R31" s="180"/>
      <c r="S31" s="180"/>
      <c r="T31" s="181">
        <v>1</v>
      </c>
      <c r="U31" s="180"/>
      <c r="V31" s="182">
        <v>43641</v>
      </c>
      <c r="W31" s="182">
        <v>43671</v>
      </c>
      <c r="X31" s="182">
        <v>43830</v>
      </c>
      <c r="Y31" s="357" t="s">
        <v>683</v>
      </c>
      <c r="Z31" s="180">
        <v>1</v>
      </c>
      <c r="AA31" s="185">
        <f t="shared" si="0"/>
        <v>1</v>
      </c>
      <c r="AB31" s="186">
        <f t="shared" si="1"/>
        <v>1</v>
      </c>
      <c r="AC31" s="8" t="str">
        <f t="shared" si="2"/>
        <v>OK</v>
      </c>
      <c r="AF31" s="13" t="str">
        <f t="shared" si="3"/>
        <v>CUMPLIDA</v>
      </c>
      <c r="BG31" s="13" t="str">
        <f t="shared" si="4"/>
        <v>CUMPLIDA</v>
      </c>
      <c r="BI31" s="547" t="str">
        <f t="shared" si="5"/>
        <v>CERRADO</v>
      </c>
    </row>
    <row r="32" spans="1:61" ht="35.1" customHeight="1" x14ac:dyDescent="0.25">
      <c r="A32" s="180"/>
      <c r="B32" s="180"/>
      <c r="C32" s="543" t="s">
        <v>154</v>
      </c>
      <c r="D32" s="180"/>
      <c r="E32" s="644"/>
      <c r="F32" s="180"/>
      <c r="G32" s="180">
        <v>8</v>
      </c>
      <c r="H32" s="427" t="s">
        <v>738</v>
      </c>
      <c r="I32" s="352" t="s">
        <v>666</v>
      </c>
      <c r="J32" s="548" t="s">
        <v>830</v>
      </c>
      <c r="K32" s="555" t="s">
        <v>845</v>
      </c>
      <c r="L32" s="555" t="s">
        <v>858</v>
      </c>
      <c r="M32" s="180">
        <v>3</v>
      </c>
      <c r="N32" s="543" t="s">
        <v>69</v>
      </c>
      <c r="O32" s="543" t="str">
        <f>IF(H32="","",VLOOKUP(H32,'[1]Procedimientos Publicar'!$C$6:$E$85,3,FALSE))</f>
        <v>SUB GERENCIA COMERCIAL</v>
      </c>
      <c r="P32" s="543" t="s">
        <v>368</v>
      </c>
      <c r="Q32" s="180"/>
      <c r="R32" s="180"/>
      <c r="S32" s="180"/>
      <c r="T32" s="181">
        <v>1</v>
      </c>
      <c r="U32" s="180"/>
      <c r="V32" s="182">
        <v>43641</v>
      </c>
      <c r="W32" s="182">
        <v>43707</v>
      </c>
      <c r="X32" s="182">
        <v>43830</v>
      </c>
      <c r="Y32" s="357" t="s">
        <v>684</v>
      </c>
      <c r="Z32" s="180">
        <v>3</v>
      </c>
      <c r="AA32" s="185">
        <f t="shared" si="0"/>
        <v>1</v>
      </c>
      <c r="AB32" s="186">
        <f t="shared" si="1"/>
        <v>1</v>
      </c>
      <c r="AC32" s="8" t="str">
        <f t="shared" si="2"/>
        <v>OK</v>
      </c>
      <c r="AF32" s="13" t="str">
        <f t="shared" si="3"/>
        <v>CUMPLIDA</v>
      </c>
      <c r="BG32" s="13" t="str">
        <f t="shared" si="4"/>
        <v>CUMPLIDA</v>
      </c>
      <c r="BI32" s="547" t="str">
        <f t="shared" si="5"/>
        <v>CERRADO</v>
      </c>
    </row>
    <row r="33" spans="1:61" ht="35.1" customHeight="1" x14ac:dyDescent="0.25">
      <c r="A33" s="180"/>
      <c r="B33" s="180"/>
      <c r="C33" s="543" t="s">
        <v>154</v>
      </c>
      <c r="D33" s="180"/>
      <c r="E33" s="644"/>
      <c r="F33" s="180"/>
      <c r="G33" s="180">
        <v>9</v>
      </c>
      <c r="H33" s="427" t="s">
        <v>738</v>
      </c>
      <c r="I33" s="350" t="s">
        <v>696</v>
      </c>
      <c r="J33" s="548" t="s">
        <v>831</v>
      </c>
      <c r="K33" s="555" t="s">
        <v>846</v>
      </c>
      <c r="L33" s="555" t="s">
        <v>859</v>
      </c>
      <c r="M33" s="180">
        <v>1</v>
      </c>
      <c r="N33" s="543" t="s">
        <v>69</v>
      </c>
      <c r="O33" s="543" t="str">
        <f>IF(H33="","",VLOOKUP(H33,'[1]Procedimientos Publicar'!$C$6:$E$85,3,FALSE))</f>
        <v>SUB GERENCIA COMERCIAL</v>
      </c>
      <c r="P33" s="543" t="s">
        <v>368</v>
      </c>
      <c r="Q33" s="180"/>
      <c r="R33" s="180"/>
      <c r="S33" s="180"/>
      <c r="T33" s="181">
        <v>1</v>
      </c>
      <c r="U33" s="180"/>
      <c r="V33" s="182">
        <v>43641</v>
      </c>
      <c r="W33" s="182">
        <v>43707</v>
      </c>
      <c r="X33" s="182">
        <v>43830</v>
      </c>
      <c r="Y33" s="357" t="s">
        <v>685</v>
      </c>
      <c r="Z33" s="180">
        <v>1</v>
      </c>
      <c r="AA33" s="185">
        <f t="shared" si="0"/>
        <v>1</v>
      </c>
      <c r="AB33" s="186">
        <f t="shared" si="1"/>
        <v>1</v>
      </c>
      <c r="AC33" s="8" t="str">
        <f t="shared" si="2"/>
        <v>OK</v>
      </c>
      <c r="AF33" s="13" t="str">
        <f t="shared" si="3"/>
        <v>CUMPLIDA</v>
      </c>
      <c r="BG33" s="13" t="str">
        <f t="shared" si="4"/>
        <v>CUMPLIDA</v>
      </c>
      <c r="BI33" s="547" t="str">
        <f t="shared" si="5"/>
        <v>CERRADO</v>
      </c>
    </row>
    <row r="34" spans="1:61" ht="35.1" customHeight="1" x14ac:dyDescent="0.25">
      <c r="A34" s="180"/>
      <c r="B34" s="180"/>
      <c r="C34" s="543" t="s">
        <v>154</v>
      </c>
      <c r="D34" s="180"/>
      <c r="E34" s="644"/>
      <c r="F34" s="180"/>
      <c r="G34" s="180">
        <v>10</v>
      </c>
      <c r="H34" s="427" t="s">
        <v>738</v>
      </c>
      <c r="I34" s="350" t="s">
        <v>697</v>
      </c>
      <c r="J34" s="548" t="s">
        <v>832</v>
      </c>
      <c r="K34" s="555" t="s">
        <v>847</v>
      </c>
      <c r="L34" s="555" t="s">
        <v>857</v>
      </c>
      <c r="M34" s="180">
        <v>1</v>
      </c>
      <c r="N34" s="543" t="s">
        <v>69</v>
      </c>
      <c r="O34" s="543" t="str">
        <f>IF(H34="","",VLOOKUP(H34,'[1]Procedimientos Publicar'!$C$6:$E$85,3,FALSE))</f>
        <v>SUB GERENCIA COMERCIAL</v>
      </c>
      <c r="P34" s="543" t="s">
        <v>368</v>
      </c>
      <c r="Q34" s="180"/>
      <c r="R34" s="180"/>
      <c r="S34" s="180"/>
      <c r="T34" s="181">
        <v>1</v>
      </c>
      <c r="U34" s="180"/>
      <c r="V34" s="182">
        <v>43648</v>
      </c>
      <c r="W34" s="182">
        <v>43707</v>
      </c>
      <c r="X34" s="182">
        <v>43830</v>
      </c>
      <c r="Y34" s="357" t="s">
        <v>686</v>
      </c>
      <c r="Z34" s="180">
        <v>1</v>
      </c>
      <c r="AA34" s="185">
        <f t="shared" si="0"/>
        <v>1</v>
      </c>
      <c r="AB34" s="186">
        <f t="shared" si="1"/>
        <v>1</v>
      </c>
      <c r="AC34" s="8" t="str">
        <f t="shared" si="2"/>
        <v>OK</v>
      </c>
      <c r="AF34" s="13" t="str">
        <f t="shared" si="3"/>
        <v>CUMPLIDA</v>
      </c>
      <c r="BG34" s="13" t="str">
        <f t="shared" si="4"/>
        <v>CUMPLIDA</v>
      </c>
      <c r="BI34" s="547" t="str">
        <f t="shared" si="5"/>
        <v>CERRADO</v>
      </c>
    </row>
    <row r="35" spans="1:61" ht="35.1" customHeight="1" x14ac:dyDescent="0.25">
      <c r="A35" s="180"/>
      <c r="B35" s="180"/>
      <c r="C35" s="543" t="s">
        <v>154</v>
      </c>
      <c r="D35" s="180"/>
      <c r="E35" s="644"/>
      <c r="F35" s="180"/>
      <c r="G35" s="180">
        <v>11</v>
      </c>
      <c r="H35" s="427" t="s">
        <v>738</v>
      </c>
      <c r="I35" s="350" t="s">
        <v>698</v>
      </c>
      <c r="J35" s="548" t="s">
        <v>833</v>
      </c>
      <c r="K35" s="555" t="s">
        <v>847</v>
      </c>
      <c r="L35" s="555" t="str">
        <f>+L34</f>
        <v>Documento expedido</v>
      </c>
      <c r="M35" s="180">
        <v>1</v>
      </c>
      <c r="N35" s="543" t="s">
        <v>69</v>
      </c>
      <c r="O35" s="543" t="str">
        <f>IF(H35="","",VLOOKUP(H35,'[1]Procedimientos Publicar'!$C$6:$E$85,3,FALSE))</f>
        <v>SUB GERENCIA COMERCIAL</v>
      </c>
      <c r="P35" s="543" t="s">
        <v>368</v>
      </c>
      <c r="Q35" s="180"/>
      <c r="R35" s="180"/>
      <c r="S35" s="180"/>
      <c r="T35" s="181">
        <v>1</v>
      </c>
      <c r="U35" s="180"/>
      <c r="V35" s="182">
        <v>43648</v>
      </c>
      <c r="W35" s="182">
        <v>43707</v>
      </c>
      <c r="X35" s="182">
        <v>43830</v>
      </c>
      <c r="Y35" s="357" t="s">
        <v>686</v>
      </c>
      <c r="Z35" s="180">
        <v>1</v>
      </c>
      <c r="AA35" s="185">
        <f t="shared" si="0"/>
        <v>1</v>
      </c>
      <c r="AB35" s="186">
        <f t="shared" si="1"/>
        <v>1</v>
      </c>
      <c r="AC35" s="8" t="str">
        <f t="shared" si="2"/>
        <v>OK</v>
      </c>
      <c r="AF35" s="13" t="str">
        <f t="shared" si="3"/>
        <v>CUMPLIDA</v>
      </c>
      <c r="BG35" s="13" t="str">
        <f t="shared" si="4"/>
        <v>CUMPLIDA</v>
      </c>
      <c r="BI35" s="547" t="str">
        <f t="shared" si="5"/>
        <v>CERRADO</v>
      </c>
    </row>
    <row r="36" spans="1:61" ht="35.1" customHeight="1" x14ac:dyDescent="0.25">
      <c r="A36" s="180"/>
      <c r="B36" s="180"/>
      <c r="C36" s="543" t="s">
        <v>154</v>
      </c>
      <c r="D36" s="180"/>
      <c r="E36" s="644"/>
      <c r="F36" s="180"/>
      <c r="G36" s="180">
        <v>12</v>
      </c>
      <c r="H36" s="427" t="s">
        <v>738</v>
      </c>
      <c r="I36" s="352" t="s">
        <v>667</v>
      </c>
      <c r="J36" s="548" t="str">
        <f>+J35</f>
        <v>Ausencia de documento denominado "Protocolo de seguridad del sorteo" donde se incluyan todas las condiciones y características requeridas incluyendo lo relacionado con las camaras.</v>
      </c>
      <c r="K36" s="555" t="s">
        <v>848</v>
      </c>
      <c r="L36" s="555" t="s">
        <v>860</v>
      </c>
      <c r="M36" s="180">
        <v>1</v>
      </c>
      <c r="N36" s="543" t="s">
        <v>69</v>
      </c>
      <c r="O36" s="543" t="str">
        <f>IF(H36="","",VLOOKUP(H36,'[1]Procedimientos Publicar'!$C$6:$E$85,3,FALSE))</f>
        <v>SUB GERENCIA COMERCIAL</v>
      </c>
      <c r="P36" s="543" t="s">
        <v>368</v>
      </c>
      <c r="Q36" s="180"/>
      <c r="R36" s="180"/>
      <c r="S36" s="180"/>
      <c r="T36" s="181">
        <v>1</v>
      </c>
      <c r="U36" s="180"/>
      <c r="V36" s="182">
        <v>43770</v>
      </c>
      <c r="W36" s="182">
        <v>43798</v>
      </c>
      <c r="X36" s="182">
        <v>43830</v>
      </c>
      <c r="Y36" s="359" t="s">
        <v>707</v>
      </c>
      <c r="Z36" s="180">
        <v>1</v>
      </c>
      <c r="AA36" s="185">
        <f t="shared" si="0"/>
        <v>1</v>
      </c>
      <c r="AB36" s="186">
        <f t="shared" si="1"/>
        <v>1</v>
      </c>
      <c r="AC36" s="8" t="str">
        <f t="shared" si="2"/>
        <v>OK</v>
      </c>
      <c r="AF36" s="13" t="str">
        <f t="shared" si="3"/>
        <v>CUMPLIDA</v>
      </c>
      <c r="BG36" s="13" t="str">
        <f t="shared" si="4"/>
        <v>CUMPLIDA</v>
      </c>
      <c r="BI36" s="547" t="str">
        <f t="shared" si="5"/>
        <v>CERRADO</v>
      </c>
    </row>
    <row r="37" spans="1:61" ht="35.1" customHeight="1" x14ac:dyDescent="0.25">
      <c r="A37" s="180"/>
      <c r="B37" s="180"/>
      <c r="C37" s="543" t="s">
        <v>154</v>
      </c>
      <c r="D37" s="180"/>
      <c r="E37" s="644"/>
      <c r="F37" s="180"/>
      <c r="G37" s="180">
        <v>13</v>
      </c>
      <c r="H37" s="427" t="s">
        <v>738</v>
      </c>
      <c r="I37" s="350" t="s">
        <v>699</v>
      </c>
      <c r="J37" s="548" t="s">
        <v>834</v>
      </c>
      <c r="K37" s="555" t="s">
        <v>849</v>
      </c>
      <c r="L37" s="555" t="s">
        <v>856</v>
      </c>
      <c r="M37" s="180">
        <v>1</v>
      </c>
      <c r="N37" s="543" t="s">
        <v>69</v>
      </c>
      <c r="O37" s="543" t="str">
        <f>IF(H37="","",VLOOKUP(H37,'[1]Procedimientos Publicar'!$C$6:$E$85,3,FALSE))</f>
        <v>SUB GERENCIA COMERCIAL</v>
      </c>
      <c r="P37" s="543" t="s">
        <v>368</v>
      </c>
      <c r="Q37" s="180"/>
      <c r="R37" s="180"/>
      <c r="S37" s="180"/>
      <c r="T37" s="181">
        <v>1</v>
      </c>
      <c r="U37" s="180"/>
      <c r="V37" s="182">
        <v>43641</v>
      </c>
      <c r="W37" s="182">
        <v>43707</v>
      </c>
      <c r="X37" s="182">
        <v>43830</v>
      </c>
      <c r="Y37" s="358" t="s">
        <v>708</v>
      </c>
      <c r="Z37" s="180">
        <v>1</v>
      </c>
      <c r="AA37" s="185">
        <f>(IF(Z37="","",IF(OR($M37=0,$M37="",$X37=""),"",Z37/$M37)))</f>
        <v>1</v>
      </c>
      <c r="AB37" s="186">
        <f t="shared" si="1"/>
        <v>1</v>
      </c>
      <c r="AC37" s="8" t="str">
        <f t="shared" si="2"/>
        <v>OK</v>
      </c>
      <c r="AF37" s="13" t="str">
        <f t="shared" si="3"/>
        <v>CUMPLIDA</v>
      </c>
      <c r="BG37" s="13" t="str">
        <f t="shared" si="4"/>
        <v>CUMPLIDA</v>
      </c>
      <c r="BI37" s="547" t="str">
        <f t="shared" si="5"/>
        <v>CERRADO</v>
      </c>
    </row>
    <row r="38" spans="1:61" ht="35.1" customHeight="1" x14ac:dyDescent="0.25">
      <c r="A38" s="180"/>
      <c r="B38" s="180"/>
      <c r="C38" s="543" t="s">
        <v>154</v>
      </c>
      <c r="D38" s="180"/>
      <c r="E38" s="644"/>
      <c r="F38" s="180"/>
      <c r="G38" s="180">
        <v>14</v>
      </c>
      <c r="H38" s="427" t="s">
        <v>738</v>
      </c>
      <c r="I38" s="350" t="s">
        <v>700</v>
      </c>
      <c r="J38" s="548" t="s">
        <v>835</v>
      </c>
      <c r="K38" s="554" t="s">
        <v>651</v>
      </c>
      <c r="L38" s="555"/>
      <c r="M38" s="180">
        <v>1</v>
      </c>
      <c r="N38" s="543" t="s">
        <v>69</v>
      </c>
      <c r="O38" s="543" t="str">
        <f>IF(H38="","",VLOOKUP(H38,'[1]Procedimientos Publicar'!$C$6:$E$85,3,FALSE))</f>
        <v>SUB GERENCIA COMERCIAL</v>
      </c>
      <c r="P38" s="543" t="s">
        <v>368</v>
      </c>
      <c r="Q38" s="180"/>
      <c r="R38" s="180"/>
      <c r="S38" s="180"/>
      <c r="T38" s="181">
        <v>1</v>
      </c>
      <c r="U38" s="180"/>
      <c r="V38" s="182">
        <v>43678</v>
      </c>
      <c r="W38" s="182">
        <v>43707</v>
      </c>
      <c r="X38" s="182">
        <v>43830</v>
      </c>
      <c r="Y38" s="359" t="s">
        <v>709</v>
      </c>
      <c r="Z38" s="180">
        <v>1</v>
      </c>
      <c r="AA38" s="185">
        <f>(IF(Z38="","",IF(OR($M38=0,$M38="",$X38=""),"",Z38/$M38)))</f>
        <v>1</v>
      </c>
      <c r="AB38" s="186">
        <f t="shared" si="1"/>
        <v>1</v>
      </c>
      <c r="AC38" s="8" t="str">
        <f t="shared" si="2"/>
        <v>OK</v>
      </c>
      <c r="AF38" s="13" t="str">
        <f t="shared" si="3"/>
        <v>CUMPLIDA</v>
      </c>
      <c r="BG38" s="13" t="str">
        <f t="shared" si="4"/>
        <v>CUMPLIDA</v>
      </c>
      <c r="BI38" s="547" t="str">
        <f t="shared" si="5"/>
        <v>CERRADO</v>
      </c>
    </row>
    <row r="39" spans="1:61" ht="35.1" customHeight="1" x14ac:dyDescent="0.25">
      <c r="A39" s="180"/>
      <c r="B39" s="180"/>
      <c r="C39" s="543" t="s">
        <v>154</v>
      </c>
      <c r="D39" s="180"/>
      <c r="E39" s="644"/>
      <c r="F39" s="180"/>
      <c r="G39" s="180">
        <v>15</v>
      </c>
      <c r="H39" s="427" t="s">
        <v>738</v>
      </c>
      <c r="I39" s="350" t="s">
        <v>701</v>
      </c>
      <c r="J39" s="548" t="s">
        <v>836</v>
      </c>
      <c r="K39" s="555" t="s">
        <v>850</v>
      </c>
      <c r="L39" s="555" t="s">
        <v>856</v>
      </c>
      <c r="M39" s="180">
        <v>1</v>
      </c>
      <c r="N39" s="543" t="s">
        <v>69</v>
      </c>
      <c r="O39" s="543" t="str">
        <f>IF(H39="","",VLOOKUP(H39,'[1]Procedimientos Publicar'!$C$6:$E$85,3,FALSE))</f>
        <v>SUB GERENCIA COMERCIAL</v>
      </c>
      <c r="P39" s="543" t="s">
        <v>368</v>
      </c>
      <c r="Q39" s="180"/>
      <c r="R39" s="180"/>
      <c r="S39" s="180"/>
      <c r="T39" s="181">
        <v>1</v>
      </c>
      <c r="U39" s="180"/>
      <c r="V39" s="182">
        <v>43641</v>
      </c>
      <c r="W39" s="182">
        <v>43707</v>
      </c>
      <c r="X39" s="182">
        <v>43830</v>
      </c>
      <c r="Y39" s="357" t="s">
        <v>687</v>
      </c>
      <c r="Z39" s="180">
        <v>1</v>
      </c>
      <c r="AA39" s="185">
        <f t="shared" si="0"/>
        <v>1</v>
      </c>
      <c r="AB39" s="186">
        <f t="shared" si="1"/>
        <v>1</v>
      </c>
      <c r="AC39" s="8" t="str">
        <f t="shared" si="2"/>
        <v>OK</v>
      </c>
      <c r="AF39" s="13" t="str">
        <f t="shared" si="3"/>
        <v>CUMPLIDA</v>
      </c>
      <c r="BG39" s="13" t="str">
        <f t="shared" si="4"/>
        <v>CUMPLIDA</v>
      </c>
      <c r="BI39" s="547" t="str">
        <f t="shared" si="5"/>
        <v>CERRADO</v>
      </c>
    </row>
    <row r="40" spans="1:61" ht="35.1" customHeight="1" x14ac:dyDescent="0.25">
      <c r="A40" s="180"/>
      <c r="B40" s="180"/>
      <c r="C40" s="543" t="s">
        <v>154</v>
      </c>
      <c r="D40" s="180"/>
      <c r="E40" s="644"/>
      <c r="F40" s="180"/>
      <c r="G40" s="180">
        <v>16</v>
      </c>
      <c r="H40" s="427" t="s">
        <v>738</v>
      </c>
      <c r="I40" s="350" t="s">
        <v>702</v>
      </c>
      <c r="J40" s="548" t="s">
        <v>837</v>
      </c>
      <c r="K40" s="555" t="s">
        <v>851</v>
      </c>
      <c r="L40" s="555" t="s">
        <v>860</v>
      </c>
      <c r="M40" s="180">
        <v>1</v>
      </c>
      <c r="N40" s="543" t="s">
        <v>69</v>
      </c>
      <c r="O40" s="543" t="str">
        <f>IF(H40="","",VLOOKUP(H40,'[1]Procedimientos Publicar'!$C$6:$E$85,3,FALSE))</f>
        <v>SUB GERENCIA COMERCIAL</v>
      </c>
      <c r="P40" s="543" t="s">
        <v>368</v>
      </c>
      <c r="Q40" s="180"/>
      <c r="R40" s="180"/>
      <c r="S40" s="180"/>
      <c r="T40" s="181">
        <v>1</v>
      </c>
      <c r="U40" s="180"/>
      <c r="V40" s="182">
        <v>43692</v>
      </c>
      <c r="W40" s="182">
        <v>43769</v>
      </c>
      <c r="X40" s="182">
        <v>43830</v>
      </c>
      <c r="Y40" s="357" t="s">
        <v>710</v>
      </c>
      <c r="Z40" s="180">
        <v>1</v>
      </c>
      <c r="AA40" s="185">
        <f t="shared" si="0"/>
        <v>1</v>
      </c>
      <c r="AB40" s="186">
        <f t="shared" si="1"/>
        <v>1</v>
      </c>
      <c r="AC40" s="8" t="str">
        <f t="shared" si="2"/>
        <v>OK</v>
      </c>
      <c r="AF40" s="13" t="str">
        <f t="shared" si="3"/>
        <v>CUMPLIDA</v>
      </c>
      <c r="BG40" s="13" t="str">
        <f t="shared" si="4"/>
        <v>CUMPLIDA</v>
      </c>
      <c r="BI40" s="547" t="str">
        <f t="shared" si="5"/>
        <v>CERRADO</v>
      </c>
    </row>
    <row r="41" spans="1:61" ht="35.1" customHeight="1" x14ac:dyDescent="0.25">
      <c r="A41" s="180"/>
      <c r="B41" s="180"/>
      <c r="C41" s="543" t="s">
        <v>154</v>
      </c>
      <c r="D41" s="180"/>
      <c r="E41" s="644"/>
      <c r="F41" s="180"/>
      <c r="G41" s="180">
        <v>17</v>
      </c>
      <c r="H41" s="427" t="s">
        <v>738</v>
      </c>
      <c r="I41" s="350" t="s">
        <v>703</v>
      </c>
      <c r="J41" s="548" t="s">
        <v>838</v>
      </c>
      <c r="K41" s="555" t="s">
        <v>852</v>
      </c>
      <c r="L41" s="555" t="s">
        <v>494</v>
      </c>
      <c r="M41" s="180">
        <v>1</v>
      </c>
      <c r="N41" s="543" t="s">
        <v>69</v>
      </c>
      <c r="O41" s="543" t="str">
        <f>IF(H41="","",VLOOKUP(H41,'[1]Procedimientos Publicar'!$C$6:$E$85,3,FALSE))</f>
        <v>SUB GERENCIA COMERCIAL</v>
      </c>
      <c r="P41" s="543" t="s">
        <v>368</v>
      </c>
      <c r="Q41" s="180"/>
      <c r="R41" s="180"/>
      <c r="S41" s="180"/>
      <c r="T41" s="181">
        <v>1</v>
      </c>
      <c r="U41" s="180"/>
      <c r="V41" s="182">
        <v>43671</v>
      </c>
      <c r="W41" s="182">
        <v>43702</v>
      </c>
      <c r="X41" s="182">
        <v>43830</v>
      </c>
      <c r="Y41" s="357" t="s">
        <v>711</v>
      </c>
      <c r="Z41" s="180">
        <v>1</v>
      </c>
      <c r="AA41" s="185">
        <f t="shared" si="0"/>
        <v>1</v>
      </c>
      <c r="AB41" s="186">
        <f t="shared" si="1"/>
        <v>1</v>
      </c>
      <c r="AC41" s="8" t="str">
        <f t="shared" si="2"/>
        <v>OK</v>
      </c>
      <c r="AF41" s="13" t="str">
        <f t="shared" si="3"/>
        <v>CUMPLIDA</v>
      </c>
      <c r="BG41" s="13" t="str">
        <f t="shared" si="4"/>
        <v>CUMPLIDA</v>
      </c>
      <c r="BI41" s="547" t="str">
        <f t="shared" si="5"/>
        <v>CERRADO</v>
      </c>
    </row>
    <row r="42" spans="1:61"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1:61" s="466" customFormat="1" ht="69" customHeight="1" x14ac:dyDescent="0.25">
      <c r="C43" s="464"/>
      <c r="E43" s="510"/>
      <c r="H43" s="501"/>
      <c r="I43" s="202"/>
      <c r="N43" s="464"/>
      <c r="O43" s="464"/>
      <c r="P43" s="464"/>
      <c r="T43" s="146"/>
      <c r="X43" s="147"/>
      <c r="AA43" s="362"/>
      <c r="AB43" s="365"/>
      <c r="AF43" s="470"/>
      <c r="BG43" s="470"/>
    </row>
    <row r="44" spans="1:61" s="466" customFormat="1" ht="69" customHeight="1" x14ac:dyDescent="0.25">
      <c r="C44" s="464"/>
      <c r="E44" s="510"/>
      <c r="H44" s="501"/>
      <c r="I44" s="202"/>
      <c r="N44" s="464"/>
      <c r="O44" s="464"/>
      <c r="P44" s="464"/>
      <c r="T44" s="146"/>
      <c r="X44" s="147"/>
      <c r="AA44" s="362"/>
      <c r="AB44" s="365"/>
      <c r="AF44" s="470"/>
      <c r="BG44" s="470"/>
    </row>
    <row r="45" spans="1:61" s="466" customFormat="1" ht="69" customHeight="1" x14ac:dyDescent="0.25">
      <c r="C45" s="464"/>
      <c r="E45" s="510"/>
      <c r="H45" s="501"/>
      <c r="I45" s="376"/>
      <c r="N45" s="464"/>
      <c r="O45" s="464"/>
      <c r="P45" s="464"/>
      <c r="T45" s="146"/>
      <c r="X45" s="147"/>
      <c r="AA45" s="362"/>
      <c r="AB45" s="365"/>
      <c r="AF45" s="470"/>
      <c r="BG45" s="470"/>
    </row>
    <row r="46" spans="1:61"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1:61"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1:61"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A000000}"/>
  <mergeCells count="70">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C2:BC3"/>
    <mergeCell ref="BD2:BD3"/>
    <mergeCell ref="AR2:AR3"/>
    <mergeCell ref="AS2:AS3"/>
    <mergeCell ref="AT2:AT3"/>
    <mergeCell ref="AU2:AU3"/>
    <mergeCell ref="AV2:AV3"/>
    <mergeCell ref="AW2:AW3"/>
    <mergeCell ref="BK2:BK4"/>
    <mergeCell ref="G116:G118"/>
    <mergeCell ref="G119:G123"/>
    <mergeCell ref="G148:G150"/>
    <mergeCell ref="E5:E24"/>
    <mergeCell ref="E25:E41"/>
    <mergeCell ref="BE2:BE3"/>
    <mergeCell ref="BF2:BF3"/>
    <mergeCell ref="BG2:BG3"/>
    <mergeCell ref="BH2:BH3"/>
    <mergeCell ref="BI2:BI3"/>
    <mergeCell ref="BJ2:BJ3"/>
    <mergeCell ref="AY2:AY3"/>
    <mergeCell ref="AZ2:AZ3"/>
    <mergeCell ref="BA2:BA3"/>
    <mergeCell ref="BB2:BB3"/>
  </mergeCells>
  <conditionalFormatting sqref="AC42:AC191">
    <cfRule type="containsText" dxfId="86" priority="86" stopIfTrue="1" operator="containsText" text="EN TERMINO">
      <formula>NOT(ISERROR(SEARCH("EN TERMINO",AC42)))</formula>
    </cfRule>
    <cfRule type="containsText" priority="87" operator="containsText" text="AMARILLO">
      <formula>NOT(ISERROR(SEARCH("AMARILLO",AC42)))</formula>
    </cfRule>
    <cfRule type="containsText" dxfId="85" priority="88" stopIfTrue="1" operator="containsText" text="ALERTA">
      <formula>NOT(ISERROR(SEARCH("ALERTA",AC42)))</formula>
    </cfRule>
    <cfRule type="containsText" dxfId="84" priority="89" stopIfTrue="1" operator="containsText" text="OK">
      <formula>NOT(ISERROR(SEARCH("OK",AC42)))</formula>
    </cfRule>
  </conditionalFormatting>
  <conditionalFormatting sqref="AF59:BF59 AF60:AF191 AF56:AF58 BG42:BG191">
    <cfRule type="containsText" dxfId="83" priority="83" operator="containsText" text="Cumplida">
      <formula>NOT(ISERROR(SEARCH("Cumplida",AF42)))</formula>
    </cfRule>
    <cfRule type="containsText" dxfId="82" priority="84" operator="containsText" text="Pendiente">
      <formula>NOT(ISERROR(SEARCH("Pendiente",AF42)))</formula>
    </cfRule>
    <cfRule type="containsText" dxfId="81" priority="85" operator="containsText" text="Cumplida">
      <formula>NOT(ISERROR(SEARCH("Cumplida",AF42)))</formula>
    </cfRule>
  </conditionalFormatting>
  <conditionalFormatting sqref="AF59:BF59 AF60:AF191 AF42:AF47 AF49:AF58 BG42:BG191">
    <cfRule type="containsText" dxfId="80" priority="82" stopIfTrue="1" operator="containsText" text="CUMPLIDA">
      <formula>NOT(ISERROR(SEARCH("CUMPLIDA",AF42)))</formula>
    </cfRule>
  </conditionalFormatting>
  <conditionalFormatting sqref="AF59:BF59 AF60:AF191 AF42:AF47 AF49:AF58 BG42:BG191">
    <cfRule type="containsText" dxfId="79" priority="81" stopIfTrue="1" operator="containsText" text="INCUMPLIDA">
      <formula>NOT(ISERROR(SEARCH("INCUMPLIDA",AF42)))</formula>
    </cfRule>
  </conditionalFormatting>
  <conditionalFormatting sqref="AF48 AF42 AF50">
    <cfRule type="containsText" dxfId="78" priority="80" operator="containsText" text="PENDIENTE">
      <formula>NOT(ISERROR(SEARCH("PENDIENTE",AF42)))</formula>
    </cfRule>
  </conditionalFormatting>
  <conditionalFormatting sqref="AC5:AC41">
    <cfRule type="containsText" dxfId="77" priority="19" stopIfTrue="1" operator="containsText" text="EN TERMINO">
      <formula>NOT(ISERROR(SEARCH("EN TERMINO",AC5)))</formula>
    </cfRule>
    <cfRule type="containsText" priority="20" operator="containsText" text="AMARILLO">
      <formula>NOT(ISERROR(SEARCH("AMARILLO",AC5)))</formula>
    </cfRule>
    <cfRule type="containsText" dxfId="76" priority="21" stopIfTrue="1" operator="containsText" text="ALERTA">
      <formula>NOT(ISERROR(SEARCH("ALERTA",AC5)))</formula>
    </cfRule>
    <cfRule type="containsText" dxfId="75" priority="22" stopIfTrue="1" operator="containsText" text="OK">
      <formula>NOT(ISERROR(SEARCH("OK",AC5)))</formula>
    </cfRule>
  </conditionalFormatting>
  <conditionalFormatting sqref="BG5:BG41 AF5:AF41">
    <cfRule type="containsText" dxfId="74" priority="16" operator="containsText" text="Cumplida">
      <formula>NOT(ISERROR(SEARCH("Cumplida",AF5)))</formula>
    </cfRule>
    <cfRule type="containsText" dxfId="73" priority="17" operator="containsText" text="Pendiente">
      <formula>NOT(ISERROR(SEARCH("Pendiente",AF5)))</formula>
    </cfRule>
    <cfRule type="containsText" dxfId="72" priority="18" operator="containsText" text="Cumplida">
      <formula>NOT(ISERROR(SEARCH("Cumplida",AF5)))</formula>
    </cfRule>
  </conditionalFormatting>
  <conditionalFormatting sqref="BG5:BG41 AF5:AF41">
    <cfRule type="containsText" dxfId="71" priority="15" stopIfTrue="1" operator="containsText" text="CUMPLIDA">
      <formula>NOT(ISERROR(SEARCH("CUMPLIDA",AF5)))</formula>
    </cfRule>
  </conditionalFormatting>
  <conditionalFormatting sqref="BG5:BG41 AF5:AF41">
    <cfRule type="containsText" dxfId="70" priority="14" stopIfTrue="1" operator="containsText" text="INCUMPLIDA">
      <formula>NOT(ISERROR(SEARCH("INCUMPLIDA",AF5)))</formula>
    </cfRule>
  </conditionalFormatting>
  <conditionalFormatting sqref="AF5:AF41">
    <cfRule type="containsText" dxfId="69" priority="13" operator="containsText" text="PENDIENTE">
      <formula>NOT(ISERROR(SEARCH("PENDIENTE",AF5)))</formula>
    </cfRule>
  </conditionalFormatting>
  <conditionalFormatting sqref="AF5:AF41">
    <cfRule type="containsText" dxfId="68" priority="12" stopIfTrue="1" operator="containsText" text="PENDIENTE">
      <formula>NOT(ISERROR(SEARCH("PENDIENTE",AF5)))</formula>
    </cfRule>
  </conditionalFormatting>
  <conditionalFormatting sqref="BI5:BI41">
    <cfRule type="containsText" dxfId="67" priority="4" operator="containsText" text="cerrada">
      <formula>NOT(ISERROR(SEARCH("cerrada",BI5)))</formula>
    </cfRule>
    <cfRule type="containsText" dxfId="66" priority="5" operator="containsText" text="cerrado">
      <formula>NOT(ISERROR(SEARCH("cerrado",BI5)))</formula>
    </cfRule>
    <cfRule type="containsText" dxfId="65" priority="6" operator="containsText" text="Abierto">
      <formula>NOT(ISERROR(SEARCH("Abierto",BI5)))</formula>
    </cfRule>
  </conditionalFormatting>
  <conditionalFormatting sqref="BI5:BI41">
    <cfRule type="containsText" dxfId="64" priority="1" operator="containsText" text="cerrada">
      <formula>NOT(ISERROR(SEARCH("cerrada",BI5)))</formula>
    </cfRule>
    <cfRule type="containsText" dxfId="63" priority="2" operator="containsText" text="cerrado">
      <formula>NOT(ISERROR(SEARCH("cerrado",BI5)))</formula>
    </cfRule>
    <cfRule type="containsText" dxfId="62" priority="3" operator="containsText" text="Abierto">
      <formula>NOT(ISERROR(SEARCH("Abierto",BI5)))</formula>
    </cfRule>
  </conditionalFormatting>
  <dataValidations count="12">
    <dataValidation type="list" allowBlank="1" showInputMessage="1" showErrorMessage="1" sqref="N5:N191" xr:uid="{00000000-0002-0000-0A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42" xr:uid="{00000000-0002-0000-0A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42" xr:uid="{00000000-0002-0000-0A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42" xr:uid="{00000000-0002-0000-0A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42" xr:uid="{00000000-0002-0000-0A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xr:uid="{00000000-0002-0000-0A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42" xr:uid="{00000000-0002-0000-0A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A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54:K59 S54:S59 K46 S46 U71 L61 L59 K71" xr:uid="{00000000-0002-0000-0A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42" xr:uid="{00000000-0002-0000-0A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xr:uid="{00000000-0002-0000-0A00-00000A000000}">
      <formula1>-2147483647</formula1>
      <formula2>2147483647</formula2>
    </dataValidation>
    <dataValidation type="list" allowBlank="1" showInputMessage="1" showErrorMessage="1" sqref="H49:H53 H147:H154 P95:P96 H108:H126 P100:P112 P88 P53:P72 P127:P146 P155:P191 P75:P84 H68:H75 H80:H99 P5:P51" xr:uid="{00000000-0002-0000-0A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K191"/>
  <sheetViews>
    <sheetView tabSelected="1" zoomScale="64" zoomScaleNormal="64" workbookViewId="0">
      <pane xSplit="11" ySplit="4" topLeftCell="L5" activePane="bottomRight" state="frozen"/>
      <selection pane="topRight" activeCell="L1" sqref="L1"/>
      <selection pane="bottomLeft" activeCell="A5" sqref="A5"/>
      <selection pane="bottomRight" activeCell="H5" sqref="H5"/>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45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544"/>
      <c r="B5" s="544"/>
      <c r="C5" s="545" t="s">
        <v>154</v>
      </c>
      <c r="D5" s="544"/>
      <c r="E5" s="610" t="s">
        <v>605</v>
      </c>
      <c r="F5" s="544"/>
      <c r="G5" s="544">
        <v>1</v>
      </c>
      <c r="H5" s="486" t="s">
        <v>742</v>
      </c>
      <c r="I5" s="339" t="s">
        <v>606</v>
      </c>
      <c r="J5" s="339" t="s">
        <v>614</v>
      </c>
      <c r="K5" s="223" t="s">
        <v>621</v>
      </c>
      <c r="L5" s="223" t="s">
        <v>629</v>
      </c>
      <c r="M5" s="340">
        <v>1</v>
      </c>
      <c r="N5" s="545" t="s">
        <v>69</v>
      </c>
      <c r="O5" s="545" t="str">
        <f>IF(H5="","",VLOOKUP(H5,'[1]Procedimientos Publicar'!$C$6:$E$85,3,FALSE))</f>
        <v>SUB GERENCIA COMERCIAL</v>
      </c>
      <c r="P5" s="342" t="s">
        <v>635</v>
      </c>
      <c r="Q5" s="544"/>
      <c r="R5" s="544"/>
      <c r="S5" s="544"/>
      <c r="T5" s="40">
        <v>1</v>
      </c>
      <c r="U5" s="544"/>
      <c r="V5" s="340" t="s">
        <v>762</v>
      </c>
      <c r="W5" s="345">
        <v>43860</v>
      </c>
      <c r="X5" s="39">
        <v>43830</v>
      </c>
      <c r="Y5" s="353" t="s">
        <v>636</v>
      </c>
      <c r="Z5" s="544"/>
      <c r="AA5" s="41" t="str">
        <f t="shared" ref="AA5:AA12" si="0">(IF(Z5="","",IF(OR($M5=0,$M5="",$X5=""),"",Z5/$M5)))</f>
        <v/>
      </c>
      <c r="AB5" s="60" t="str">
        <f t="shared" ref="AB5:AB12" si="1">(IF(OR($T5="",AA5=""),"",IF(OR($T5=0,AA5=0),0,IF((AA5*100%)/$T5&gt;100%,100%,(AA5*100%)/$T5))))</f>
        <v/>
      </c>
      <c r="AC5" s="8" t="str">
        <f t="shared" ref="AC5:AC12" si="2">IF(Z5="","",IF(AB5&lt;100%, IF(AB5&lt;25%, "ALERTA","EN TERMINO"), IF(AB5=100%, "OK", "EN TERMINO")))</f>
        <v/>
      </c>
      <c r="AF5" s="13" t="str">
        <f t="shared" ref="AF5:AF12" si="3">IF(AB5=100%,IF(AB5&gt;25%,"CUMPLIDA","PENDIENTE"),IF(AB5&lt;25%,"INCUMPLIDA","PENDIENTE"))</f>
        <v>PENDIENTE</v>
      </c>
      <c r="BG5" s="13" t="str">
        <f t="shared" ref="BG5:BG12" si="4">IF(AB5=100%,"CUMPLIDA","INCUMPLIDA")</f>
        <v>INCUMPLIDA</v>
      </c>
      <c r="BI5" s="547" t="str">
        <f>IF(AF5="CUMPLIDA","CERRADO","ABIERTO")</f>
        <v>ABIERTO</v>
      </c>
    </row>
    <row r="6" spans="1:63" ht="35.1" customHeight="1" x14ac:dyDescent="0.25">
      <c r="A6" s="544"/>
      <c r="B6" s="544"/>
      <c r="C6" s="545" t="s">
        <v>154</v>
      </c>
      <c r="D6" s="544"/>
      <c r="E6" s="610"/>
      <c r="F6" s="544"/>
      <c r="G6" s="604">
        <v>2</v>
      </c>
      <c r="H6" s="486" t="s">
        <v>742</v>
      </c>
      <c r="I6" s="339" t="s">
        <v>607</v>
      </c>
      <c r="J6" s="541" t="s">
        <v>620</v>
      </c>
      <c r="K6" s="223" t="s">
        <v>622</v>
      </c>
      <c r="L6" s="340" t="s">
        <v>630</v>
      </c>
      <c r="M6" s="340">
        <v>1</v>
      </c>
      <c r="N6" s="545" t="s">
        <v>69</v>
      </c>
      <c r="O6" s="545" t="str">
        <f>IF(H6="","",VLOOKUP(H6,'[1]Procedimientos Publicar'!$C$6:$E$85,3,FALSE))</f>
        <v>SUB GERENCIA COMERCIAL</v>
      </c>
      <c r="P6" s="342" t="s">
        <v>635</v>
      </c>
      <c r="Q6" s="544"/>
      <c r="R6" s="544"/>
      <c r="S6" s="544"/>
      <c r="T6" s="40">
        <v>1</v>
      </c>
      <c r="U6" s="544"/>
      <c r="V6" s="340" t="s">
        <v>763</v>
      </c>
      <c r="W6" s="345">
        <v>43860</v>
      </c>
      <c r="X6" s="39">
        <v>43830</v>
      </c>
      <c r="Y6" s="353" t="s">
        <v>636</v>
      </c>
      <c r="Z6" s="544"/>
      <c r="AA6" s="41" t="str">
        <f t="shared" si="0"/>
        <v/>
      </c>
      <c r="AB6" s="60" t="str">
        <f t="shared" si="1"/>
        <v/>
      </c>
      <c r="AC6" s="8" t="str">
        <f t="shared" si="2"/>
        <v/>
      </c>
      <c r="AF6" s="13" t="str">
        <f t="shared" si="3"/>
        <v>PENDIENTE</v>
      </c>
      <c r="BG6" s="13" t="str">
        <f t="shared" si="4"/>
        <v>INCUMPLIDA</v>
      </c>
      <c r="BI6" s="547" t="str">
        <f t="shared" ref="BI6:BI12" si="5">IF(AF6="CUMPLIDA","CERRADO","ABIERTO")</f>
        <v>ABIERTO</v>
      </c>
    </row>
    <row r="7" spans="1:63" ht="35.1" customHeight="1" x14ac:dyDescent="0.25">
      <c r="A7" s="544"/>
      <c r="B7" s="544"/>
      <c r="C7" s="545" t="s">
        <v>154</v>
      </c>
      <c r="D7" s="544"/>
      <c r="E7" s="610"/>
      <c r="F7" s="544"/>
      <c r="G7" s="604"/>
      <c r="H7" s="486" t="s">
        <v>742</v>
      </c>
      <c r="I7" s="223" t="s">
        <v>608</v>
      </c>
      <c r="J7" s="541" t="s">
        <v>615</v>
      </c>
      <c r="K7" s="223" t="s">
        <v>623</v>
      </c>
      <c r="L7" s="223" t="s">
        <v>630</v>
      </c>
      <c r="M7" s="340">
        <v>1</v>
      </c>
      <c r="N7" s="545" t="s">
        <v>69</v>
      </c>
      <c r="O7" s="545" t="str">
        <f>IF(H7="","",VLOOKUP(H7,'[1]Procedimientos Publicar'!$C$6:$E$85,3,FALSE))</f>
        <v>SUB GERENCIA COMERCIAL</v>
      </c>
      <c r="P7" s="342" t="s">
        <v>635</v>
      </c>
      <c r="Q7" s="544"/>
      <c r="R7" s="544"/>
      <c r="S7" s="544"/>
      <c r="T7" s="40">
        <v>1</v>
      </c>
      <c r="U7" s="544"/>
      <c r="V7" s="340" t="s">
        <v>764</v>
      </c>
      <c r="W7" s="345">
        <v>43860</v>
      </c>
      <c r="X7" s="39">
        <v>43830</v>
      </c>
      <c r="Y7" s="353" t="s">
        <v>636</v>
      </c>
      <c r="Z7" s="544"/>
      <c r="AA7" s="41" t="str">
        <f t="shared" si="0"/>
        <v/>
      </c>
      <c r="AB7" s="60" t="str">
        <f t="shared" si="1"/>
        <v/>
      </c>
      <c r="AC7" s="8" t="str">
        <f t="shared" si="2"/>
        <v/>
      </c>
      <c r="AF7" s="13" t="str">
        <f t="shared" si="3"/>
        <v>PENDIENTE</v>
      </c>
      <c r="BG7" s="13" t="str">
        <f t="shared" si="4"/>
        <v>INCUMPLIDA</v>
      </c>
      <c r="BI7" s="547" t="str">
        <f t="shared" si="5"/>
        <v>ABIERTO</v>
      </c>
    </row>
    <row r="8" spans="1:63" ht="35.1" customHeight="1" x14ac:dyDescent="0.25">
      <c r="A8" s="544"/>
      <c r="B8" s="544"/>
      <c r="C8" s="545" t="s">
        <v>154</v>
      </c>
      <c r="D8" s="544"/>
      <c r="E8" s="610"/>
      <c r="F8" s="544"/>
      <c r="G8" s="604"/>
      <c r="H8" s="486" t="s">
        <v>742</v>
      </c>
      <c r="I8" s="223" t="s">
        <v>609</v>
      </c>
      <c r="J8" s="541" t="s">
        <v>615</v>
      </c>
      <c r="K8" s="223" t="s">
        <v>624</v>
      </c>
      <c r="L8" s="223" t="s">
        <v>630</v>
      </c>
      <c r="M8" s="340">
        <v>1</v>
      </c>
      <c r="N8" s="545" t="s">
        <v>69</v>
      </c>
      <c r="O8" s="545" t="str">
        <f>IF(H8="","",VLOOKUP(H8,'[1]Procedimientos Publicar'!$C$6:$E$85,3,FALSE))</f>
        <v>SUB GERENCIA COMERCIAL</v>
      </c>
      <c r="P8" s="342" t="s">
        <v>635</v>
      </c>
      <c r="Q8" s="544"/>
      <c r="R8" s="544"/>
      <c r="S8" s="544"/>
      <c r="T8" s="40">
        <v>1</v>
      </c>
      <c r="U8" s="544"/>
      <c r="V8" s="340" t="s">
        <v>765</v>
      </c>
      <c r="W8" s="345">
        <v>43860</v>
      </c>
      <c r="X8" s="39">
        <v>43830</v>
      </c>
      <c r="Y8" s="353" t="s">
        <v>636</v>
      </c>
      <c r="Z8" s="544"/>
      <c r="AA8" s="41" t="str">
        <f t="shared" si="0"/>
        <v/>
      </c>
      <c r="AB8" s="60" t="str">
        <f t="shared" si="1"/>
        <v/>
      </c>
      <c r="AC8" s="8" t="str">
        <f t="shared" si="2"/>
        <v/>
      </c>
      <c r="AF8" s="13" t="str">
        <f t="shared" si="3"/>
        <v>PENDIENTE</v>
      </c>
      <c r="BG8" s="13" t="str">
        <f t="shared" si="4"/>
        <v>INCUMPLIDA</v>
      </c>
      <c r="BI8" s="547" t="str">
        <f t="shared" si="5"/>
        <v>ABIERTO</v>
      </c>
    </row>
    <row r="9" spans="1:63" ht="35.1" customHeight="1" x14ac:dyDescent="0.25">
      <c r="A9" s="544"/>
      <c r="B9" s="544"/>
      <c r="C9" s="545" t="s">
        <v>154</v>
      </c>
      <c r="D9" s="544"/>
      <c r="E9" s="610"/>
      <c r="F9" s="544"/>
      <c r="G9" s="544">
        <v>3</v>
      </c>
      <c r="H9" s="486" t="s">
        <v>742</v>
      </c>
      <c r="I9" s="339" t="s">
        <v>610</v>
      </c>
      <c r="J9" s="223" t="s">
        <v>616</v>
      </c>
      <c r="K9" s="223" t="s">
        <v>625</v>
      </c>
      <c r="L9" s="223" t="s">
        <v>631</v>
      </c>
      <c r="M9" s="340">
        <v>1</v>
      </c>
      <c r="N9" s="545" t="s">
        <v>69</v>
      </c>
      <c r="O9" s="545" t="str">
        <f>IF(H9="","",VLOOKUP(H9,'[1]Procedimientos Publicar'!$C$6:$E$85,3,FALSE))</f>
        <v>SUB GERENCIA COMERCIAL</v>
      </c>
      <c r="P9" s="342" t="s">
        <v>635</v>
      </c>
      <c r="Q9" s="544"/>
      <c r="R9" s="544"/>
      <c r="S9" s="544"/>
      <c r="T9" s="40">
        <v>1</v>
      </c>
      <c r="U9" s="544"/>
      <c r="V9" s="340" t="s">
        <v>766</v>
      </c>
      <c r="W9" s="345">
        <v>43860</v>
      </c>
      <c r="X9" s="39">
        <v>43830</v>
      </c>
      <c r="Y9" s="353" t="s">
        <v>636</v>
      </c>
      <c r="Z9" s="544"/>
      <c r="AA9" s="41" t="str">
        <f t="shared" si="0"/>
        <v/>
      </c>
      <c r="AB9" s="60" t="str">
        <f t="shared" si="1"/>
        <v/>
      </c>
      <c r="AC9" s="8" t="str">
        <f t="shared" si="2"/>
        <v/>
      </c>
      <c r="AF9" s="13" t="str">
        <f t="shared" si="3"/>
        <v>PENDIENTE</v>
      </c>
      <c r="BG9" s="13" t="str">
        <f t="shared" si="4"/>
        <v>INCUMPLIDA</v>
      </c>
      <c r="BI9" s="547" t="str">
        <f t="shared" si="5"/>
        <v>ABIERTO</v>
      </c>
    </row>
    <row r="10" spans="1:63" ht="35.1" customHeight="1" x14ac:dyDescent="0.25">
      <c r="A10" s="544"/>
      <c r="B10" s="544"/>
      <c r="C10" s="545" t="s">
        <v>154</v>
      </c>
      <c r="D10" s="544"/>
      <c r="E10" s="610"/>
      <c r="F10" s="544"/>
      <c r="G10" s="544">
        <v>4</v>
      </c>
      <c r="H10" s="486" t="s">
        <v>742</v>
      </c>
      <c r="I10" s="223" t="s">
        <v>611</v>
      </c>
      <c r="J10" s="223" t="s">
        <v>617</v>
      </c>
      <c r="K10" s="223" t="s">
        <v>626</v>
      </c>
      <c r="L10" s="223" t="s">
        <v>632</v>
      </c>
      <c r="M10" s="340">
        <v>3</v>
      </c>
      <c r="N10" s="545" t="s">
        <v>69</v>
      </c>
      <c r="O10" s="545" t="str">
        <f>IF(H10="","",VLOOKUP(H10,'[1]Procedimientos Publicar'!$C$6:$E$85,3,FALSE))</f>
        <v>SUB GERENCIA COMERCIAL</v>
      </c>
      <c r="P10" s="342" t="s">
        <v>635</v>
      </c>
      <c r="Q10" s="544"/>
      <c r="R10" s="544"/>
      <c r="S10" s="544"/>
      <c r="T10" s="40">
        <v>1</v>
      </c>
      <c r="U10" s="544"/>
      <c r="V10" s="340" t="s">
        <v>767</v>
      </c>
      <c r="W10" s="345">
        <v>43860</v>
      </c>
      <c r="X10" s="39">
        <v>43830</v>
      </c>
      <c r="Y10" s="353" t="s">
        <v>636</v>
      </c>
      <c r="Z10" s="544"/>
      <c r="AA10" s="41" t="str">
        <f t="shared" si="0"/>
        <v/>
      </c>
      <c r="AB10" s="60" t="str">
        <f t="shared" si="1"/>
        <v/>
      </c>
      <c r="AC10" s="8" t="str">
        <f t="shared" si="2"/>
        <v/>
      </c>
      <c r="AF10" s="13" t="str">
        <f t="shared" si="3"/>
        <v>PENDIENTE</v>
      </c>
      <c r="BG10" s="13" t="str">
        <f t="shared" si="4"/>
        <v>INCUMPLIDA</v>
      </c>
      <c r="BI10" s="547" t="str">
        <f t="shared" si="5"/>
        <v>ABIERTO</v>
      </c>
    </row>
    <row r="11" spans="1:63" ht="35.1" customHeight="1" x14ac:dyDescent="0.25">
      <c r="A11" s="544"/>
      <c r="B11" s="544"/>
      <c r="C11" s="545" t="s">
        <v>154</v>
      </c>
      <c r="D11" s="544"/>
      <c r="E11" s="610"/>
      <c r="F11" s="544"/>
      <c r="G11" s="544">
        <v>5</v>
      </c>
      <c r="H11" s="486" t="s">
        <v>742</v>
      </c>
      <c r="I11" s="341" t="s">
        <v>612</v>
      </c>
      <c r="J11" s="341" t="s">
        <v>618</v>
      </c>
      <c r="K11" s="341" t="s">
        <v>627</v>
      </c>
      <c r="L11" s="341" t="s">
        <v>633</v>
      </c>
      <c r="M11" s="342">
        <v>1</v>
      </c>
      <c r="N11" s="545" t="s">
        <v>69</v>
      </c>
      <c r="O11" s="545" t="str">
        <f>IF(H11="","",VLOOKUP(H11,'[1]Procedimientos Publicar'!$C$6:$E$85,3,FALSE))</f>
        <v>SUB GERENCIA COMERCIAL</v>
      </c>
      <c r="P11" s="342" t="s">
        <v>635</v>
      </c>
      <c r="Q11" s="544"/>
      <c r="R11" s="544"/>
      <c r="S11" s="544"/>
      <c r="T11" s="40">
        <v>1</v>
      </c>
      <c r="U11" s="544"/>
      <c r="V11" s="340" t="s">
        <v>768</v>
      </c>
      <c r="W11" s="345">
        <v>43860</v>
      </c>
      <c r="X11" s="39">
        <v>43830</v>
      </c>
      <c r="Y11" s="353" t="s">
        <v>636</v>
      </c>
      <c r="Z11" s="544"/>
      <c r="AA11" s="41" t="str">
        <f t="shared" si="0"/>
        <v/>
      </c>
      <c r="AB11" s="60" t="str">
        <f t="shared" si="1"/>
        <v/>
      </c>
      <c r="AC11" s="8" t="str">
        <f t="shared" si="2"/>
        <v/>
      </c>
      <c r="AF11" s="13" t="str">
        <f t="shared" si="3"/>
        <v>PENDIENTE</v>
      </c>
      <c r="BG11" s="13" t="str">
        <f t="shared" si="4"/>
        <v>INCUMPLIDA</v>
      </c>
      <c r="BI11" s="547" t="str">
        <f t="shared" si="5"/>
        <v>ABIERTO</v>
      </c>
    </row>
    <row r="12" spans="1:63" ht="35.1" customHeight="1" x14ac:dyDescent="0.25">
      <c r="A12" s="544"/>
      <c r="B12" s="544"/>
      <c r="C12" s="545" t="s">
        <v>154</v>
      </c>
      <c r="D12" s="544"/>
      <c r="E12" s="610"/>
      <c r="F12" s="544"/>
      <c r="G12" s="544">
        <v>6</v>
      </c>
      <c r="H12" s="486" t="s">
        <v>742</v>
      </c>
      <c r="I12" s="342" t="s">
        <v>613</v>
      </c>
      <c r="J12" s="342" t="s">
        <v>619</v>
      </c>
      <c r="K12" s="342" t="s">
        <v>628</v>
      </c>
      <c r="L12" s="342" t="s">
        <v>634</v>
      </c>
      <c r="M12" s="342">
        <v>1</v>
      </c>
      <c r="N12" s="545" t="s">
        <v>69</v>
      </c>
      <c r="O12" s="545" t="str">
        <f>IF(H12="","",VLOOKUP(H12,'[1]Procedimientos Publicar'!$C$6:$E$85,3,FALSE))</f>
        <v>SUB GERENCIA COMERCIAL</v>
      </c>
      <c r="P12" s="342" t="s">
        <v>635</v>
      </c>
      <c r="Q12" s="544"/>
      <c r="R12" s="544"/>
      <c r="S12" s="544"/>
      <c r="T12" s="40">
        <v>1</v>
      </c>
      <c r="U12" s="544"/>
      <c r="V12" s="340" t="s">
        <v>769</v>
      </c>
      <c r="W12" s="346">
        <v>43734</v>
      </c>
      <c r="X12" s="39">
        <v>43830</v>
      </c>
      <c r="Y12" s="61" t="s">
        <v>637</v>
      </c>
      <c r="Z12" s="544">
        <v>1</v>
      </c>
      <c r="AA12" s="41">
        <f t="shared" si="0"/>
        <v>1</v>
      </c>
      <c r="AB12" s="60">
        <f t="shared" si="1"/>
        <v>1</v>
      </c>
      <c r="AC12" s="8" t="str">
        <f t="shared" si="2"/>
        <v>OK</v>
      </c>
      <c r="AF12" s="13" t="str">
        <f t="shared" si="3"/>
        <v>CUMPLIDA</v>
      </c>
      <c r="BG12" s="13" t="str">
        <f t="shared" si="4"/>
        <v>CUMPLIDA</v>
      </c>
      <c r="BI12" s="547" t="str">
        <f t="shared" si="5"/>
        <v>CERRADO</v>
      </c>
    </row>
    <row r="13" spans="1:63" s="466" customFormat="1" ht="69" customHeight="1" x14ac:dyDescent="0.25">
      <c r="C13" s="464"/>
      <c r="E13" s="511"/>
      <c r="H13" s="258"/>
      <c r="I13" s="376"/>
      <c r="N13" s="464"/>
      <c r="O13" s="464"/>
      <c r="P13" s="464"/>
      <c r="T13" s="146"/>
      <c r="X13" s="147"/>
      <c r="AA13" s="362"/>
      <c r="AB13" s="365"/>
      <c r="AF13" s="470"/>
      <c r="BG13" s="470"/>
    </row>
    <row r="14" spans="1:63" s="466" customFormat="1" ht="69" customHeight="1" x14ac:dyDescent="0.25">
      <c r="C14" s="464"/>
      <c r="E14" s="511"/>
      <c r="H14" s="258"/>
      <c r="I14" s="202"/>
      <c r="N14" s="464"/>
      <c r="O14" s="464"/>
      <c r="P14" s="464"/>
      <c r="T14" s="146"/>
      <c r="X14" s="147"/>
      <c r="AA14" s="362"/>
      <c r="AB14" s="365"/>
      <c r="AF14" s="470"/>
      <c r="BG14" s="470"/>
    </row>
    <row r="15" spans="1:63" s="466" customFormat="1" ht="69" customHeight="1" x14ac:dyDescent="0.25">
      <c r="C15" s="464"/>
      <c r="E15" s="511"/>
      <c r="H15" s="258"/>
      <c r="I15" s="202"/>
      <c r="N15" s="464"/>
      <c r="O15" s="464"/>
      <c r="P15" s="464"/>
      <c r="T15" s="146"/>
      <c r="X15" s="147"/>
      <c r="AA15" s="362"/>
      <c r="AB15" s="365"/>
      <c r="AF15" s="470"/>
      <c r="BG15" s="470"/>
    </row>
    <row r="16" spans="1:63" s="466" customFormat="1" ht="69" customHeight="1" x14ac:dyDescent="0.25">
      <c r="C16" s="464"/>
      <c r="E16" s="511"/>
      <c r="G16" s="514"/>
      <c r="H16" s="501"/>
      <c r="I16" s="379"/>
      <c r="J16" s="376"/>
      <c r="K16" s="366"/>
      <c r="N16" s="464"/>
      <c r="O16" s="464"/>
      <c r="P16" s="258"/>
      <c r="T16" s="146"/>
      <c r="V16" s="405"/>
      <c r="W16" s="368"/>
      <c r="X16" s="147"/>
      <c r="Y16" s="361"/>
      <c r="AA16" s="362"/>
      <c r="AB16" s="365"/>
      <c r="AF16" s="470"/>
      <c r="BG16" s="470"/>
    </row>
    <row r="17" spans="3:59" s="466" customFormat="1" ht="69" customHeight="1" x14ac:dyDescent="0.25">
      <c r="C17" s="464"/>
      <c r="E17" s="511"/>
      <c r="G17" s="514"/>
      <c r="H17" s="501"/>
      <c r="I17" s="379"/>
      <c r="J17" s="385"/>
      <c r="K17" s="366"/>
      <c r="N17" s="464"/>
      <c r="O17" s="464"/>
      <c r="P17" s="258"/>
      <c r="T17" s="146"/>
      <c r="V17" s="405"/>
      <c r="W17" s="368"/>
      <c r="X17" s="147"/>
      <c r="Y17" s="361"/>
      <c r="AA17" s="362"/>
      <c r="AB17" s="365"/>
      <c r="AF17" s="470"/>
      <c r="BG17" s="470"/>
    </row>
    <row r="18" spans="3:59" s="466" customFormat="1" ht="69" customHeight="1" x14ac:dyDescent="0.2">
      <c r="C18" s="464"/>
      <c r="E18" s="511"/>
      <c r="H18" s="501"/>
      <c r="I18" s="410"/>
      <c r="J18" s="366"/>
      <c r="K18" s="366"/>
      <c r="N18" s="464"/>
      <c r="O18" s="464"/>
      <c r="P18" s="258"/>
      <c r="T18" s="146"/>
      <c r="V18" s="405"/>
      <c r="W18" s="411"/>
      <c r="X18" s="147"/>
      <c r="Y18" s="361"/>
      <c r="AA18" s="362"/>
      <c r="AB18" s="365"/>
      <c r="AF18" s="470"/>
      <c r="BG18" s="470"/>
    </row>
    <row r="19" spans="3:59" s="466" customFormat="1" ht="69" customHeight="1" x14ac:dyDescent="0.25">
      <c r="C19" s="464"/>
      <c r="E19" s="511"/>
      <c r="H19" s="501"/>
      <c r="I19" s="361"/>
      <c r="J19" s="366"/>
      <c r="K19" s="366"/>
      <c r="N19" s="464"/>
      <c r="O19" s="464"/>
      <c r="P19" s="258"/>
      <c r="T19" s="146"/>
      <c r="V19" s="405"/>
      <c r="W19" s="405"/>
      <c r="X19" s="147"/>
      <c r="Y19" s="361"/>
      <c r="AA19" s="362"/>
      <c r="AB19" s="365"/>
      <c r="AF19" s="470"/>
      <c r="BG19" s="470"/>
    </row>
    <row r="20" spans="3:59" s="466" customFormat="1" ht="69" customHeight="1" x14ac:dyDescent="0.25">
      <c r="C20" s="464"/>
      <c r="E20" s="511"/>
      <c r="H20" s="501"/>
      <c r="I20" s="361"/>
      <c r="J20" s="366"/>
      <c r="K20" s="366"/>
      <c r="N20" s="464"/>
      <c r="O20" s="464"/>
      <c r="P20" s="258"/>
      <c r="T20" s="146"/>
      <c r="V20" s="405"/>
      <c r="W20" s="411"/>
      <c r="X20" s="147"/>
      <c r="Y20" s="361"/>
      <c r="AA20" s="362"/>
      <c r="AB20" s="365"/>
      <c r="AF20" s="470"/>
      <c r="BG20" s="470"/>
    </row>
    <row r="21" spans="3:59"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3:59"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3:59"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3:59" s="466" customFormat="1" ht="69" customHeight="1" x14ac:dyDescent="0.25">
      <c r="C26" s="464"/>
      <c r="E26" s="508"/>
      <c r="H26" s="501"/>
      <c r="I26" s="202"/>
      <c r="N26" s="464"/>
      <c r="O26" s="464"/>
      <c r="P26" s="464"/>
      <c r="T26" s="146"/>
      <c r="X26" s="147"/>
      <c r="AA26" s="362"/>
      <c r="AB26" s="365"/>
      <c r="AF26" s="470"/>
      <c r="BG26" s="470"/>
    </row>
    <row r="27" spans="3:59" s="466" customFormat="1" ht="69" customHeight="1" x14ac:dyDescent="0.25">
      <c r="C27" s="464"/>
      <c r="E27" s="508"/>
      <c r="H27" s="501"/>
      <c r="I27" s="202"/>
      <c r="N27" s="464"/>
      <c r="O27" s="464"/>
      <c r="P27" s="464"/>
      <c r="T27" s="146"/>
      <c r="X27" s="147"/>
      <c r="AA27" s="362"/>
      <c r="AB27" s="365"/>
      <c r="AF27" s="470"/>
      <c r="BG27" s="470"/>
    </row>
    <row r="28" spans="3:59" s="466" customFormat="1" ht="69" customHeight="1" x14ac:dyDescent="0.25">
      <c r="C28" s="464"/>
      <c r="E28" s="508"/>
      <c r="H28" s="501"/>
      <c r="I28" s="376"/>
      <c r="N28" s="464"/>
      <c r="O28" s="464"/>
      <c r="P28" s="464"/>
      <c r="T28" s="146"/>
      <c r="X28" s="147"/>
      <c r="AA28" s="362"/>
      <c r="AB28" s="365"/>
      <c r="AF28" s="470"/>
      <c r="BG28" s="470"/>
    </row>
    <row r="29" spans="3:59"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3:59"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3:59"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3:59"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B000000}"/>
  <mergeCells count="70">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C2:BC3"/>
    <mergeCell ref="BD2:BD3"/>
    <mergeCell ref="AR2:AR3"/>
    <mergeCell ref="AS2:AS3"/>
    <mergeCell ref="AT2:AT3"/>
    <mergeCell ref="AU2:AU3"/>
    <mergeCell ref="AV2:AV3"/>
    <mergeCell ref="AW2:AW3"/>
    <mergeCell ref="G119:G123"/>
    <mergeCell ref="G148:G150"/>
    <mergeCell ref="E5:E12"/>
    <mergeCell ref="G6:G8"/>
    <mergeCell ref="BK2:BK4"/>
    <mergeCell ref="G116:G118"/>
    <mergeCell ref="BE2:BE3"/>
    <mergeCell ref="BF2:BF3"/>
    <mergeCell ref="BG2:BG3"/>
    <mergeCell ref="BH2:BH3"/>
    <mergeCell ref="BI2:BI3"/>
    <mergeCell ref="BJ2:BJ3"/>
    <mergeCell ref="AY2:AY3"/>
    <mergeCell ref="AZ2:AZ3"/>
    <mergeCell ref="BA2:BA3"/>
    <mergeCell ref="BB2:BB3"/>
  </mergeCells>
  <conditionalFormatting sqref="AC29:AC191">
    <cfRule type="containsText" dxfId="61" priority="82" stopIfTrue="1" operator="containsText" text="EN TERMINO">
      <formula>NOT(ISERROR(SEARCH("EN TERMINO",AC29)))</formula>
    </cfRule>
    <cfRule type="containsText" priority="83" operator="containsText" text="AMARILLO">
      <formula>NOT(ISERROR(SEARCH("AMARILLO",AC29)))</formula>
    </cfRule>
    <cfRule type="containsText" dxfId="60" priority="84" stopIfTrue="1" operator="containsText" text="ALERTA">
      <formula>NOT(ISERROR(SEARCH("ALERTA",AC29)))</formula>
    </cfRule>
    <cfRule type="containsText" dxfId="59" priority="85" stopIfTrue="1" operator="containsText" text="OK">
      <formula>NOT(ISERROR(SEARCH("OK",AC29)))</formula>
    </cfRule>
  </conditionalFormatting>
  <conditionalFormatting sqref="AF59:BF59 AF60:AF191 AF56:AF58 BG29:BG191">
    <cfRule type="containsText" dxfId="58" priority="79" operator="containsText" text="Cumplida">
      <formula>NOT(ISERROR(SEARCH("Cumplida",AF29)))</formula>
    </cfRule>
    <cfRule type="containsText" dxfId="57" priority="80" operator="containsText" text="Pendiente">
      <formula>NOT(ISERROR(SEARCH("Pendiente",AF29)))</formula>
    </cfRule>
    <cfRule type="containsText" dxfId="56" priority="81" operator="containsText" text="Cumplida">
      <formula>NOT(ISERROR(SEARCH("Cumplida",AF29)))</formula>
    </cfRule>
  </conditionalFormatting>
  <conditionalFormatting sqref="AF59:BF59 AF60:AF191 AF30:AF47 AF49:AF58 BG29:BG191">
    <cfRule type="containsText" dxfId="55" priority="78" stopIfTrue="1" operator="containsText" text="CUMPLIDA">
      <formula>NOT(ISERROR(SEARCH("CUMPLIDA",AF29)))</formula>
    </cfRule>
  </conditionalFormatting>
  <conditionalFormatting sqref="AF59:BF59 AF60:AF191 AF30:AF47 AF49:AF58 BG29:BG191">
    <cfRule type="containsText" dxfId="54" priority="77" stopIfTrue="1" operator="containsText" text="INCUMPLIDA">
      <formula>NOT(ISERROR(SEARCH("INCUMPLIDA",AF29)))</formula>
    </cfRule>
  </conditionalFormatting>
  <conditionalFormatting sqref="AF48 AF29:AF30 AF33:AF36 AF42 AF50">
    <cfRule type="containsText" dxfId="53" priority="76" operator="containsText" text="PENDIENTE">
      <formula>NOT(ISERROR(SEARCH("PENDIENTE",AF29)))</formula>
    </cfRule>
  </conditionalFormatting>
  <conditionalFormatting sqref="AC21:AC28">
    <cfRule type="containsText" dxfId="52" priority="72" stopIfTrue="1" operator="containsText" text="EN TERMINO">
      <formula>NOT(ISERROR(SEARCH("EN TERMINO",AC21)))</formula>
    </cfRule>
    <cfRule type="containsText" priority="73" operator="containsText" text="AMARILLO">
      <formula>NOT(ISERROR(SEARCH("AMARILLO",AC21)))</formula>
    </cfRule>
    <cfRule type="containsText" dxfId="51" priority="74" stopIfTrue="1" operator="containsText" text="ALERTA">
      <formula>NOT(ISERROR(SEARCH("ALERTA",AC21)))</formula>
    </cfRule>
    <cfRule type="containsText" dxfId="50" priority="75" stopIfTrue="1" operator="containsText" text="OK">
      <formula>NOT(ISERROR(SEARCH("OK",AC21)))</formula>
    </cfRule>
  </conditionalFormatting>
  <conditionalFormatting sqref="BG21:BG28">
    <cfRule type="containsText" dxfId="49" priority="69" operator="containsText" text="Cumplida">
      <formula>NOT(ISERROR(SEARCH("Cumplida",BG21)))</formula>
    </cfRule>
    <cfRule type="containsText" dxfId="48" priority="70" operator="containsText" text="Pendiente">
      <formula>NOT(ISERROR(SEARCH("Pendiente",BG21)))</formula>
    </cfRule>
    <cfRule type="containsText" dxfId="47" priority="71" operator="containsText" text="Cumplida">
      <formula>NOT(ISERROR(SEARCH("Cumplida",BG21)))</formula>
    </cfRule>
  </conditionalFormatting>
  <conditionalFormatting sqref="AF21:AF28 BG21:BG28">
    <cfRule type="containsText" dxfId="46" priority="68" stopIfTrue="1" operator="containsText" text="CUMPLIDA">
      <formula>NOT(ISERROR(SEARCH("CUMPLIDA",AF21)))</formula>
    </cfRule>
  </conditionalFormatting>
  <conditionalFormatting sqref="AF21:AF28 BG21:BG28">
    <cfRule type="containsText" dxfId="45" priority="67" stopIfTrue="1" operator="containsText" text="INCUMPLIDA">
      <formula>NOT(ISERROR(SEARCH("INCUMPLIDA",AF21)))</formula>
    </cfRule>
  </conditionalFormatting>
  <conditionalFormatting sqref="AF25">
    <cfRule type="containsText" dxfId="44" priority="66" operator="containsText" text="PENDIENTE">
      <formula>NOT(ISERROR(SEARCH("PENDIENTE",AF25)))</formula>
    </cfRule>
  </conditionalFormatting>
  <conditionalFormatting sqref="AC16:AC20">
    <cfRule type="containsText" dxfId="43" priority="62" stopIfTrue="1" operator="containsText" text="EN TERMINO">
      <formula>NOT(ISERROR(SEARCH("EN TERMINO",AC16)))</formula>
    </cfRule>
    <cfRule type="containsText" priority="63" operator="containsText" text="AMARILLO">
      <formula>NOT(ISERROR(SEARCH("AMARILLO",AC16)))</formula>
    </cfRule>
    <cfRule type="containsText" dxfId="42" priority="64" stopIfTrue="1" operator="containsText" text="ALERTA">
      <formula>NOT(ISERROR(SEARCH("ALERTA",AC16)))</formula>
    </cfRule>
    <cfRule type="containsText" dxfId="41" priority="65" stopIfTrue="1" operator="containsText" text="OK">
      <formula>NOT(ISERROR(SEARCH("OK",AC16)))</formula>
    </cfRule>
  </conditionalFormatting>
  <conditionalFormatting sqref="BG16:BG20 AF16:AF20">
    <cfRule type="containsText" dxfId="40" priority="59" operator="containsText" text="Cumplida">
      <formula>NOT(ISERROR(SEARCH("Cumplida",AF16)))</formula>
    </cfRule>
    <cfRule type="containsText" dxfId="39" priority="60" operator="containsText" text="Pendiente">
      <formula>NOT(ISERROR(SEARCH("Pendiente",AF16)))</formula>
    </cfRule>
    <cfRule type="containsText" dxfId="38" priority="61" operator="containsText" text="Cumplida">
      <formula>NOT(ISERROR(SEARCH("Cumplida",AF16)))</formula>
    </cfRule>
  </conditionalFormatting>
  <conditionalFormatting sqref="BG16:BG20 AF16:AF20">
    <cfRule type="containsText" dxfId="37" priority="58" stopIfTrue="1" operator="containsText" text="CUMPLIDA">
      <formula>NOT(ISERROR(SEARCH("CUMPLIDA",AF16)))</formula>
    </cfRule>
  </conditionalFormatting>
  <conditionalFormatting sqref="BG16:BG20 AF16:AF20">
    <cfRule type="containsText" dxfId="36" priority="57" stopIfTrue="1" operator="containsText" text="INCUMPLIDA">
      <formula>NOT(ISERROR(SEARCH("INCUMPLIDA",AF16)))</formula>
    </cfRule>
  </conditionalFormatting>
  <conditionalFormatting sqref="AC13:AC15">
    <cfRule type="containsText" dxfId="35" priority="43" stopIfTrue="1" operator="containsText" text="EN TERMINO">
      <formula>NOT(ISERROR(SEARCH("EN TERMINO",AC13)))</formula>
    </cfRule>
    <cfRule type="containsText" priority="44" operator="containsText" text="AMARILLO">
      <formula>NOT(ISERROR(SEARCH("AMARILLO",AC13)))</formula>
    </cfRule>
    <cfRule type="containsText" dxfId="34" priority="45" stopIfTrue="1" operator="containsText" text="ALERTA">
      <formula>NOT(ISERROR(SEARCH("ALERTA",AC13)))</formula>
    </cfRule>
    <cfRule type="containsText" dxfId="33" priority="46" stopIfTrue="1" operator="containsText" text="OK">
      <formula>NOT(ISERROR(SEARCH("OK",AC13)))</formula>
    </cfRule>
  </conditionalFormatting>
  <conditionalFormatting sqref="BG13:BG15 AF13:AF15">
    <cfRule type="containsText" dxfId="32" priority="40" operator="containsText" text="Cumplida">
      <formula>NOT(ISERROR(SEARCH("Cumplida",AF13)))</formula>
    </cfRule>
    <cfRule type="containsText" dxfId="31" priority="41" operator="containsText" text="Pendiente">
      <formula>NOT(ISERROR(SEARCH("Pendiente",AF13)))</formula>
    </cfRule>
    <cfRule type="containsText" dxfId="30" priority="42" operator="containsText" text="Cumplida">
      <formula>NOT(ISERROR(SEARCH("Cumplida",AF13)))</formula>
    </cfRule>
  </conditionalFormatting>
  <conditionalFormatting sqref="BG13:BG15 AF13:AF15">
    <cfRule type="containsText" dxfId="29" priority="39" stopIfTrue="1" operator="containsText" text="CUMPLIDA">
      <formula>NOT(ISERROR(SEARCH("CUMPLIDA",AF13)))</formula>
    </cfRule>
  </conditionalFormatting>
  <conditionalFormatting sqref="BG13:BG15 AF13:AF15">
    <cfRule type="containsText" dxfId="28" priority="38" stopIfTrue="1" operator="containsText" text="INCUMPLIDA">
      <formula>NOT(ISERROR(SEARCH("INCUMPLIDA",AF13)))</formula>
    </cfRule>
  </conditionalFormatting>
  <conditionalFormatting sqref="AC5:AC12">
    <cfRule type="containsText" dxfId="27" priority="14" stopIfTrue="1" operator="containsText" text="EN TERMINO">
      <formula>NOT(ISERROR(SEARCH("EN TERMINO",AC5)))</formula>
    </cfRule>
    <cfRule type="containsText" priority="15" operator="containsText" text="AMARILLO">
      <formula>NOT(ISERROR(SEARCH("AMARILLO",AC5)))</formula>
    </cfRule>
    <cfRule type="containsText" dxfId="26" priority="16" stopIfTrue="1" operator="containsText" text="ALERTA">
      <formula>NOT(ISERROR(SEARCH("ALERTA",AC5)))</formula>
    </cfRule>
    <cfRule type="containsText" dxfId="25" priority="17" stopIfTrue="1" operator="containsText" text="OK">
      <formula>NOT(ISERROR(SEARCH("OK",AC5)))</formula>
    </cfRule>
  </conditionalFormatting>
  <conditionalFormatting sqref="BG5:BG12 AF5:AF12">
    <cfRule type="containsText" dxfId="24" priority="11" operator="containsText" text="Cumplida">
      <formula>NOT(ISERROR(SEARCH("Cumplida",AF5)))</formula>
    </cfRule>
    <cfRule type="containsText" dxfId="23" priority="12" operator="containsText" text="Pendiente">
      <formula>NOT(ISERROR(SEARCH("Pendiente",AF5)))</formula>
    </cfRule>
    <cfRule type="containsText" dxfId="22" priority="13" operator="containsText" text="Cumplida">
      <formula>NOT(ISERROR(SEARCH("Cumplida",AF5)))</formula>
    </cfRule>
  </conditionalFormatting>
  <conditionalFormatting sqref="BG5:BG12 AF5:AF12">
    <cfRule type="containsText" dxfId="21" priority="10" stopIfTrue="1" operator="containsText" text="CUMPLIDA">
      <formula>NOT(ISERROR(SEARCH("CUMPLIDA",AF5)))</formula>
    </cfRule>
  </conditionalFormatting>
  <conditionalFormatting sqref="BG5:BG12 AF5:AF12">
    <cfRule type="containsText" dxfId="20" priority="9" stopIfTrue="1" operator="containsText" text="INCUMPLIDA">
      <formula>NOT(ISERROR(SEARCH("INCUMPLIDA",AF5)))</formula>
    </cfRule>
  </conditionalFormatting>
  <conditionalFormatting sqref="AF5:AF12">
    <cfRule type="containsText" dxfId="19" priority="8" operator="containsText" text="PENDIENTE">
      <formula>NOT(ISERROR(SEARCH("PENDIENTE",AF5)))</formula>
    </cfRule>
  </conditionalFormatting>
  <conditionalFormatting sqref="AF5:AF12">
    <cfRule type="containsText" dxfId="18" priority="7" stopIfTrue="1" operator="containsText" text="PENDIENTE">
      <formula>NOT(ISERROR(SEARCH("PENDIENTE",AF5)))</formula>
    </cfRule>
  </conditionalFormatting>
  <conditionalFormatting sqref="BI5:BI12">
    <cfRule type="containsText" dxfId="17" priority="4" operator="containsText" text="cerrada">
      <formula>NOT(ISERROR(SEARCH("cerrada",BI5)))</formula>
    </cfRule>
    <cfRule type="containsText" dxfId="16" priority="5" operator="containsText" text="cerrado">
      <formula>NOT(ISERROR(SEARCH("cerrado",BI5)))</formula>
    </cfRule>
    <cfRule type="containsText" dxfId="15" priority="6" operator="containsText" text="Abierto">
      <formula>NOT(ISERROR(SEARCH("Abierto",BI5)))</formula>
    </cfRule>
  </conditionalFormatting>
  <conditionalFormatting sqref="BI5:BI12">
    <cfRule type="containsText" dxfId="14" priority="1" operator="containsText" text="cerrada">
      <formula>NOT(ISERROR(SEARCH("cerrada",BI5)))</formula>
    </cfRule>
    <cfRule type="containsText" dxfId="13" priority="2" operator="containsText" text="cerrado">
      <formula>NOT(ISERROR(SEARCH("cerrado",BI5)))</formula>
    </cfRule>
    <cfRule type="containsText" dxfId="12" priority="3"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13:P15 H5:H12" xr:uid="{00000000-0002-0000-0B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B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xr:uid="{00000000-0002-0000-0B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xr:uid="{00000000-0002-0000-0B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B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B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B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B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B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B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B00-00000A000000}">
      <formula1>0</formula1>
      <formula2>390</formula2>
    </dataValidation>
    <dataValidation type="list" allowBlank="1" showInputMessage="1" showErrorMessage="1" sqref="N5:N191" xr:uid="{00000000-0002-0000-0B00-00000B000000}">
      <formula1>"Correctiva, Preventiva, Acción de mejora"</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12"/>
  <sheetViews>
    <sheetView zoomScale="70" zoomScaleNormal="70" workbookViewId="0">
      <pane xSplit="11" ySplit="4" topLeftCell="Z7" activePane="bottomRight" state="frozen"/>
      <selection pane="topRight" activeCell="L1" sqref="L1"/>
      <selection pane="bottomLeft" activeCell="A5" sqref="A5"/>
      <selection pane="bottomRight" activeCell="I9" sqref="I9"/>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1" width="11.42578125" style="1"/>
    <col min="32" max="32" width="12.85546875" style="1" customWidth="1"/>
    <col min="33" max="58" width="11.42578125" style="1" customWidth="1" outlineLevel="1"/>
    <col min="59"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155</v>
      </c>
      <c r="Y1" s="585"/>
      <c r="Z1" s="585"/>
      <c r="AA1" s="585"/>
      <c r="AB1" s="585"/>
      <c r="AC1" s="585"/>
      <c r="AD1" s="585"/>
      <c r="AE1" s="585"/>
      <c r="AF1" s="585"/>
      <c r="AG1" s="590" t="s">
        <v>716</v>
      </c>
      <c r="AH1" s="590"/>
      <c r="AI1" s="590"/>
      <c r="AJ1" s="590"/>
      <c r="AK1" s="590"/>
      <c r="AL1" s="590"/>
      <c r="AM1" s="590"/>
      <c r="AN1" s="590"/>
      <c r="AO1" s="590"/>
      <c r="AP1" s="594" t="s">
        <v>717</v>
      </c>
      <c r="AQ1" s="594"/>
      <c r="AR1" s="594"/>
      <c r="AS1" s="594"/>
      <c r="AT1" s="594"/>
      <c r="AU1" s="594"/>
      <c r="AV1" s="594"/>
      <c r="AW1" s="594"/>
      <c r="AX1" s="594"/>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588" t="s">
        <v>44</v>
      </c>
      <c r="AG2" s="591" t="s">
        <v>30</v>
      </c>
      <c r="AH2" s="591" t="s">
        <v>31</v>
      </c>
      <c r="AI2" s="591" t="s">
        <v>32</v>
      </c>
      <c r="AJ2" s="591" t="s">
        <v>33</v>
      </c>
      <c r="AK2" s="591" t="s">
        <v>74</v>
      </c>
      <c r="AL2" s="591" t="s">
        <v>34</v>
      </c>
      <c r="AM2" s="591" t="s">
        <v>35</v>
      </c>
      <c r="AN2" s="591" t="s">
        <v>36</v>
      </c>
      <c r="AO2" s="591" t="s">
        <v>44</v>
      </c>
      <c r="AP2" s="595" t="s">
        <v>37</v>
      </c>
      <c r="AQ2" s="595" t="s">
        <v>38</v>
      </c>
      <c r="AR2" s="595" t="s">
        <v>39</v>
      </c>
      <c r="AS2" s="595" t="s">
        <v>40</v>
      </c>
      <c r="AT2" s="595" t="s">
        <v>75</v>
      </c>
      <c r="AU2" s="595" t="s">
        <v>41</v>
      </c>
      <c r="AV2" s="595" t="s">
        <v>42</v>
      </c>
      <c r="AW2" s="595" t="s">
        <v>43</v>
      </c>
      <c r="AX2" s="595" t="s">
        <v>44</v>
      </c>
      <c r="AY2" s="586" t="s">
        <v>37</v>
      </c>
      <c r="AZ2" s="586" t="s">
        <v>38</v>
      </c>
      <c r="BA2" s="586" t="s">
        <v>39</v>
      </c>
      <c r="BB2" s="586" t="s">
        <v>40</v>
      </c>
      <c r="BC2" s="586" t="s">
        <v>76</v>
      </c>
      <c r="BD2" s="586" t="s">
        <v>41</v>
      </c>
      <c r="BE2" s="586" t="s">
        <v>42</v>
      </c>
      <c r="BF2" s="586" t="s">
        <v>43</v>
      </c>
      <c r="BG2" s="593" t="s">
        <v>44</v>
      </c>
      <c r="BH2" s="593" t="s">
        <v>45</v>
      </c>
      <c r="BI2" s="593" t="s">
        <v>46</v>
      </c>
      <c r="BJ2" s="593" t="s">
        <v>47</v>
      </c>
      <c r="BK2" s="592" t="s">
        <v>48</v>
      </c>
    </row>
    <row r="3" spans="1:63" ht="66" customHeight="1" x14ac:dyDescent="0.25">
      <c r="A3" s="586"/>
      <c r="B3" s="586"/>
      <c r="C3" s="586"/>
      <c r="D3" s="586"/>
      <c r="E3" s="586"/>
      <c r="F3" s="586"/>
      <c r="G3" s="586"/>
      <c r="H3" s="586"/>
      <c r="I3" s="586"/>
      <c r="J3" s="589"/>
      <c r="K3" s="444" t="s">
        <v>49</v>
      </c>
      <c r="L3" s="444" t="s">
        <v>70</v>
      </c>
      <c r="M3" s="444" t="s">
        <v>71</v>
      </c>
      <c r="N3" s="589"/>
      <c r="O3" s="589"/>
      <c r="P3" s="589"/>
      <c r="Q3" s="589"/>
      <c r="R3" s="589"/>
      <c r="S3" s="589"/>
      <c r="T3" s="589"/>
      <c r="U3" s="589"/>
      <c r="V3" s="589"/>
      <c r="W3" s="589"/>
      <c r="X3" s="588"/>
      <c r="Y3" s="588"/>
      <c r="Z3" s="588"/>
      <c r="AA3" s="588"/>
      <c r="AB3" s="588"/>
      <c r="AC3" s="588"/>
      <c r="AD3" s="588"/>
      <c r="AE3" s="588"/>
      <c r="AF3" s="588"/>
      <c r="AG3" s="591"/>
      <c r="AH3" s="591"/>
      <c r="AI3" s="591"/>
      <c r="AJ3" s="591"/>
      <c r="AK3" s="591"/>
      <c r="AL3" s="591"/>
      <c r="AM3" s="591"/>
      <c r="AN3" s="591"/>
      <c r="AO3" s="591"/>
      <c r="AP3" s="595"/>
      <c r="AQ3" s="595"/>
      <c r="AR3" s="595"/>
      <c r="AS3" s="595"/>
      <c r="AT3" s="595"/>
      <c r="AU3" s="595"/>
      <c r="AV3" s="595"/>
      <c r="AW3" s="595"/>
      <c r="AX3" s="595"/>
      <c r="AY3" s="586"/>
      <c r="AZ3" s="586"/>
      <c r="BA3" s="586"/>
      <c r="BB3" s="586"/>
      <c r="BC3" s="586"/>
      <c r="BD3" s="586"/>
      <c r="BE3" s="586"/>
      <c r="BF3" s="586"/>
      <c r="BG3" s="593"/>
      <c r="BH3" s="593"/>
      <c r="BI3" s="593"/>
      <c r="BJ3" s="593"/>
      <c r="BK3" s="592"/>
    </row>
    <row r="4" spans="1:63" ht="117" customHeight="1" x14ac:dyDescent="0.25">
      <c r="A4" s="436" t="s">
        <v>50</v>
      </c>
      <c r="B4" s="436" t="s">
        <v>51</v>
      </c>
      <c r="C4" s="436" t="s">
        <v>52</v>
      </c>
      <c r="D4" s="436" t="s">
        <v>53</v>
      </c>
      <c r="E4" s="436" t="s">
        <v>54</v>
      </c>
      <c r="F4" s="436" t="s">
        <v>51</v>
      </c>
      <c r="G4" s="436" t="s">
        <v>55</v>
      </c>
      <c r="H4" s="436" t="s">
        <v>52</v>
      </c>
      <c r="I4" s="436"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c r="AG4" s="4" t="s">
        <v>51</v>
      </c>
      <c r="AH4" s="4" t="s">
        <v>64</v>
      </c>
      <c r="AI4" s="4" t="s">
        <v>65</v>
      </c>
      <c r="AJ4" s="4" t="s">
        <v>66</v>
      </c>
      <c r="AK4" s="4" t="s">
        <v>66</v>
      </c>
      <c r="AL4" s="4" t="s">
        <v>60</v>
      </c>
      <c r="AM4" s="4" t="s">
        <v>67</v>
      </c>
      <c r="AN4" s="4" t="s">
        <v>52</v>
      </c>
      <c r="AO4" s="4"/>
      <c r="AP4" s="437" t="s">
        <v>51</v>
      </c>
      <c r="AQ4" s="437" t="s">
        <v>64</v>
      </c>
      <c r="AR4" s="437" t="s">
        <v>65</v>
      </c>
      <c r="AS4" s="437" t="s">
        <v>66</v>
      </c>
      <c r="AT4" s="437" t="s">
        <v>66</v>
      </c>
      <c r="AU4" s="437" t="s">
        <v>60</v>
      </c>
      <c r="AV4" s="437" t="s">
        <v>67</v>
      </c>
      <c r="AW4" s="437" t="s">
        <v>52</v>
      </c>
      <c r="AX4" s="437"/>
      <c r="AY4" s="436" t="s">
        <v>51</v>
      </c>
      <c r="AZ4" s="436" t="s">
        <v>64</v>
      </c>
      <c r="BA4" s="436" t="s">
        <v>65</v>
      </c>
      <c r="BB4" s="436" t="s">
        <v>66</v>
      </c>
      <c r="BC4" s="436" t="s">
        <v>66</v>
      </c>
      <c r="BD4" s="436" t="s">
        <v>60</v>
      </c>
      <c r="BE4" s="436" t="s">
        <v>67</v>
      </c>
      <c r="BF4" s="436" t="s">
        <v>52</v>
      </c>
      <c r="BG4" s="445" t="s">
        <v>68</v>
      </c>
      <c r="BH4" s="445" t="s">
        <v>52</v>
      </c>
      <c r="BI4" s="445" t="s">
        <v>52</v>
      </c>
      <c r="BJ4" s="445" t="s">
        <v>52</v>
      </c>
      <c r="BK4" s="592"/>
    </row>
    <row r="5" spans="1:63" ht="69" customHeight="1" x14ac:dyDescent="0.25">
      <c r="A5" s="435"/>
      <c r="B5" s="435"/>
      <c r="C5" s="438" t="s">
        <v>154</v>
      </c>
      <c r="D5" s="435"/>
      <c r="E5" s="645" t="s">
        <v>156</v>
      </c>
      <c r="F5" s="435"/>
      <c r="G5" s="435">
        <v>1</v>
      </c>
      <c r="H5" s="486" t="s">
        <v>733</v>
      </c>
      <c r="I5" s="59" t="s">
        <v>157</v>
      </c>
      <c r="J5" s="435"/>
      <c r="K5" s="435"/>
      <c r="L5" s="435"/>
      <c r="M5" s="435">
        <v>1</v>
      </c>
      <c r="N5" s="438" t="s">
        <v>69</v>
      </c>
      <c r="O5" s="438" t="str">
        <f>IF(H5="","",VLOOKUP(H5,'[1]Procedimientos Publicar'!$C$6:$E$85,3,FALSE))</f>
        <v>SECRETARIA GENERAL</v>
      </c>
      <c r="P5" s="438" t="s">
        <v>72</v>
      </c>
      <c r="Q5" s="435"/>
      <c r="R5" s="435"/>
      <c r="S5" s="435"/>
      <c r="T5" s="40">
        <v>1</v>
      </c>
      <c r="U5" s="435"/>
      <c r="V5" s="435"/>
      <c r="W5" s="435"/>
      <c r="X5" s="39">
        <v>43830</v>
      </c>
      <c r="Y5" s="61"/>
      <c r="Z5" s="435"/>
      <c r="AA5" s="41" t="str">
        <f t="shared" ref="AA5:AA8" si="0">(IF(Z5="","",IF(OR($M5=0,$M5="",$X5=""),"",Z5/$M5)))</f>
        <v/>
      </c>
      <c r="AB5" s="40" t="str">
        <f t="shared" ref="AB5:AB8" si="1">(IF(OR($T5="",AA5=""),"",IF(OR($T5=0,AA5=0),0,IF((AA5*100%)/$T5&gt;100%,100%,(AA5*100%)/$T5))))</f>
        <v/>
      </c>
      <c r="AC5" s="8" t="str">
        <f t="shared" ref="AC5:AC8" si="2">IF(Z5="","",IF(AB5&lt;100%, IF(AB5&lt;25%, "ALERTA","EN TERMINO"), IF(AB5=100%, "OK", "EN TERMINO")))</f>
        <v/>
      </c>
      <c r="AD5" s="71"/>
      <c r="AE5" s="71"/>
      <c r="AF5" s="13" t="str">
        <f t="shared" ref="AF5:AF12" si="3">IF(AB5=100%,IF(AB5&gt;25%,"CUMPLIDA","PENDIENTE"),IF(AB5&lt;25%,"INCUMPLIDA","PENDIENTE"))</f>
        <v>PENDIENTE</v>
      </c>
      <c r="BG5" s="13" t="str">
        <f>IF(AB5=100%,"CUMPLIDA","INCUMPLIDA")</f>
        <v>INCUMPLIDA</v>
      </c>
    </row>
    <row r="6" spans="1:63" ht="69" customHeight="1" x14ac:dyDescent="0.25">
      <c r="A6" s="435"/>
      <c r="B6" s="435"/>
      <c r="C6" s="438" t="s">
        <v>154</v>
      </c>
      <c r="D6" s="435"/>
      <c r="E6" s="645"/>
      <c r="F6" s="435"/>
      <c r="G6" s="435">
        <v>2</v>
      </c>
      <c r="H6" s="486" t="s">
        <v>733</v>
      </c>
      <c r="I6" s="59" t="s">
        <v>158</v>
      </c>
      <c r="J6" s="435"/>
      <c r="K6" s="435"/>
      <c r="L6" s="435"/>
      <c r="M6" s="435">
        <v>1</v>
      </c>
      <c r="N6" s="438" t="s">
        <v>69</v>
      </c>
      <c r="O6" s="438" t="str">
        <f>IF(H6="","",VLOOKUP(H6,'[1]Procedimientos Publicar'!$C$6:$E$85,3,FALSE))</f>
        <v>SECRETARIA GENERAL</v>
      </c>
      <c r="P6" s="438" t="s">
        <v>72</v>
      </c>
      <c r="Q6" s="435"/>
      <c r="R6" s="435"/>
      <c r="S6" s="435"/>
      <c r="T6" s="40">
        <v>1</v>
      </c>
      <c r="U6" s="435"/>
      <c r="V6" s="435"/>
      <c r="W6" s="435"/>
      <c r="X6" s="39">
        <v>43830</v>
      </c>
      <c r="Y6" s="61" t="s">
        <v>143</v>
      </c>
      <c r="Z6" s="435">
        <v>1</v>
      </c>
      <c r="AA6" s="41">
        <f t="shared" si="0"/>
        <v>1</v>
      </c>
      <c r="AB6" s="40">
        <f t="shared" si="1"/>
        <v>1</v>
      </c>
      <c r="AC6" s="8" t="str">
        <f t="shared" si="2"/>
        <v>OK</v>
      </c>
      <c r="AD6" s="69" t="s">
        <v>245</v>
      </c>
      <c r="AE6" s="364"/>
      <c r="AF6" s="13" t="str">
        <f t="shared" si="3"/>
        <v>CUMPLIDA</v>
      </c>
      <c r="BG6" s="13" t="str">
        <f>IF(AB6=100%,"CUMPLIDA","INCUMPLIDA")</f>
        <v>CUMPLIDA</v>
      </c>
    </row>
    <row r="7" spans="1:63" ht="69" customHeight="1" x14ac:dyDescent="0.25">
      <c r="A7" s="435"/>
      <c r="B7" s="435"/>
      <c r="C7" s="438" t="s">
        <v>154</v>
      </c>
      <c r="D7" s="435"/>
      <c r="E7" s="645"/>
      <c r="F7" s="435"/>
      <c r="G7" s="435">
        <v>3</v>
      </c>
      <c r="H7" s="486" t="s">
        <v>733</v>
      </c>
      <c r="I7" s="59" t="s">
        <v>159</v>
      </c>
      <c r="J7" s="435"/>
      <c r="K7" s="435"/>
      <c r="L7" s="435"/>
      <c r="M7" s="435">
        <v>1</v>
      </c>
      <c r="N7" s="438" t="s">
        <v>69</v>
      </c>
      <c r="O7" s="438" t="str">
        <f>IF(H7="","",VLOOKUP(H7,'[1]Procedimientos Publicar'!$C$6:$E$85,3,FALSE))</f>
        <v>SECRETARIA GENERAL</v>
      </c>
      <c r="P7" s="438" t="s">
        <v>72</v>
      </c>
      <c r="Q7" s="435"/>
      <c r="R7" s="435"/>
      <c r="S7" s="435"/>
      <c r="T7" s="40">
        <v>1</v>
      </c>
      <c r="U7" s="435"/>
      <c r="V7" s="435"/>
      <c r="W7" s="435"/>
      <c r="X7" s="39">
        <v>43830</v>
      </c>
      <c r="Y7" s="61" t="s">
        <v>160</v>
      </c>
      <c r="Z7" s="435">
        <v>0.5</v>
      </c>
      <c r="AA7" s="41">
        <f t="shared" si="0"/>
        <v>0.5</v>
      </c>
      <c r="AB7" s="60">
        <f t="shared" si="1"/>
        <v>0.5</v>
      </c>
      <c r="AC7" s="8" t="str">
        <f t="shared" si="2"/>
        <v>EN TERMINO</v>
      </c>
      <c r="AD7" s="68" t="s">
        <v>249</v>
      </c>
      <c r="AE7" s="364"/>
      <c r="AF7" s="13" t="str">
        <f t="shared" si="3"/>
        <v>PENDIENTE</v>
      </c>
      <c r="BG7" s="13" t="str">
        <f>IF(AB7=100%,"CUMPLIDA","INCUMPLIDA")</f>
        <v>INCUMPLIDA</v>
      </c>
    </row>
    <row r="8" spans="1:63" ht="69" customHeight="1" x14ac:dyDescent="0.25">
      <c r="A8" s="32"/>
      <c r="B8" s="32"/>
      <c r="C8" s="34" t="s">
        <v>154</v>
      </c>
      <c r="D8" s="32"/>
      <c r="E8" s="34" t="s">
        <v>161</v>
      </c>
      <c r="F8" s="32"/>
      <c r="G8" s="32">
        <v>2</v>
      </c>
      <c r="H8" s="479" t="s">
        <v>733</v>
      </c>
      <c r="I8" s="62" t="s">
        <v>162</v>
      </c>
      <c r="J8" s="38" t="s">
        <v>163</v>
      </c>
      <c r="K8" s="35" t="s">
        <v>164</v>
      </c>
      <c r="L8" s="63" t="s">
        <v>165</v>
      </c>
      <c r="M8" s="32">
        <v>1</v>
      </c>
      <c r="N8" s="34" t="s">
        <v>69</v>
      </c>
      <c r="O8" s="34" t="str">
        <f>IF(H8="","",VLOOKUP(H8,'[1]Procedimientos Publicar'!$C$6:$E$85,3,FALSE))</f>
        <v>SECRETARIA GENERAL</v>
      </c>
      <c r="P8" s="34" t="s">
        <v>72</v>
      </c>
      <c r="Q8" s="32"/>
      <c r="R8" s="32"/>
      <c r="S8" s="32"/>
      <c r="T8" s="36">
        <v>1</v>
      </c>
      <c r="U8" s="32"/>
      <c r="V8" s="32"/>
      <c r="W8" s="64">
        <v>43403</v>
      </c>
      <c r="X8" s="33">
        <v>43830</v>
      </c>
      <c r="Y8" s="66" t="s">
        <v>166</v>
      </c>
      <c r="Z8" s="32">
        <v>1</v>
      </c>
      <c r="AA8" s="37">
        <f t="shared" si="0"/>
        <v>1</v>
      </c>
      <c r="AB8" s="65">
        <f t="shared" si="1"/>
        <v>1</v>
      </c>
      <c r="AC8" s="8" t="str">
        <f t="shared" si="2"/>
        <v>OK</v>
      </c>
      <c r="AD8" s="69" t="s">
        <v>245</v>
      </c>
      <c r="AE8" s="364"/>
      <c r="AF8" s="13" t="str">
        <f t="shared" si="3"/>
        <v>CUMPLIDA</v>
      </c>
      <c r="BG8" s="13" t="str">
        <f>IF(AB8=100%,"CUMPLIDA","INCUMPLIDA")</f>
        <v>CUMPLIDA</v>
      </c>
    </row>
    <row r="9" spans="1:63" ht="69" customHeight="1" x14ac:dyDescent="0.25">
      <c r="A9" s="191"/>
      <c r="B9" s="191"/>
      <c r="C9" s="192" t="s">
        <v>154</v>
      </c>
      <c r="D9" s="191"/>
      <c r="E9" s="649" t="s">
        <v>520</v>
      </c>
      <c r="F9" s="191"/>
      <c r="G9" s="191">
        <v>1</v>
      </c>
      <c r="H9" s="518" t="s">
        <v>738</v>
      </c>
      <c r="I9" s="285" t="s">
        <v>518</v>
      </c>
      <c r="J9" s="191"/>
      <c r="K9" s="191"/>
      <c r="L9" s="191"/>
      <c r="M9" s="191"/>
      <c r="N9" s="192" t="s">
        <v>69</v>
      </c>
      <c r="O9" s="192" t="str">
        <f>IF(H9="","",VLOOKUP(H9,'[1]Procedimientos Publicar'!$C$6:$E$85,3,FALSE))</f>
        <v>SUB GERENCIA COMERCIAL</v>
      </c>
      <c r="P9" s="286" t="s">
        <v>523</v>
      </c>
      <c r="Q9" s="191"/>
      <c r="R9" s="191"/>
      <c r="S9" s="191"/>
      <c r="T9" s="281">
        <v>1</v>
      </c>
      <c r="U9" s="191"/>
      <c r="V9" s="191"/>
      <c r="W9" s="191"/>
      <c r="X9" s="282">
        <v>43830</v>
      </c>
      <c r="Y9" s="191"/>
      <c r="Z9" s="191"/>
      <c r="AA9" s="283" t="str">
        <f t="shared" ref="AA9:AA10" si="4">(IF(Z9="","",IF(OR($M9=0,$M9="",$X9=""),"",Z9/$M9)))</f>
        <v/>
      </c>
      <c r="AB9" s="284" t="str">
        <f t="shared" ref="AB9:AB10" si="5">(IF(OR($T9="",AA9=""),"",IF(OR($T9=0,AA9=0),0,IF((AA9*100%)/$T9&gt;100%,100%,(AA9*100%)/$T9))))</f>
        <v/>
      </c>
      <c r="AC9" s="8" t="str">
        <f t="shared" ref="AC9:AC10" si="6">IF(Z9="","",IF(AB9&lt;100%, IF(AB9&lt;25%, "ALERTA","EN TERMINO"), IF(AB9=100%, "OK", "EN TERMINO")))</f>
        <v/>
      </c>
      <c r="AE9" s="449"/>
      <c r="AF9" s="13" t="str">
        <f t="shared" si="3"/>
        <v>PENDIENTE</v>
      </c>
      <c r="BG9" s="13" t="str">
        <f t="shared" ref="BG9:BG10" si="7">IF(AB9=100%,"CUMPLIDA","INCUMPLIDA")</f>
        <v>INCUMPLIDA</v>
      </c>
    </row>
    <row r="10" spans="1:63" ht="69" customHeight="1" x14ac:dyDescent="0.25">
      <c r="A10" s="191"/>
      <c r="B10" s="191"/>
      <c r="C10" s="192" t="s">
        <v>154</v>
      </c>
      <c r="D10" s="191"/>
      <c r="E10" s="649"/>
      <c r="F10" s="191"/>
      <c r="G10" s="191">
        <v>2</v>
      </c>
      <c r="H10" s="518" t="s">
        <v>738</v>
      </c>
      <c r="I10" s="287" t="s">
        <v>519</v>
      </c>
      <c r="J10" s="191"/>
      <c r="K10" s="288" t="s">
        <v>521</v>
      </c>
      <c r="L10" s="191"/>
      <c r="M10" s="191">
        <v>1</v>
      </c>
      <c r="N10" s="192" t="s">
        <v>69</v>
      </c>
      <c r="O10" s="192" t="str">
        <f>IF(H10="","",VLOOKUP(H10,'[1]Procedimientos Publicar'!$C$6:$E$85,3,FALSE))</f>
        <v>SUB GERENCIA COMERCIAL</v>
      </c>
      <c r="P10" s="289" t="s">
        <v>515</v>
      </c>
      <c r="Q10" s="191"/>
      <c r="R10" s="191"/>
      <c r="S10" s="288"/>
      <c r="T10" s="281">
        <v>1</v>
      </c>
      <c r="U10" s="191"/>
      <c r="V10" s="290">
        <v>43466</v>
      </c>
      <c r="W10" s="290">
        <v>43556</v>
      </c>
      <c r="X10" s="282">
        <v>43830</v>
      </c>
      <c r="Y10" s="357" t="s">
        <v>522</v>
      </c>
      <c r="Z10" s="191">
        <v>1</v>
      </c>
      <c r="AA10" s="283">
        <f t="shared" si="4"/>
        <v>1</v>
      </c>
      <c r="AB10" s="284">
        <f t="shared" si="5"/>
        <v>1</v>
      </c>
      <c r="AC10" s="8" t="str">
        <f t="shared" si="6"/>
        <v>OK</v>
      </c>
      <c r="AE10" s="449"/>
      <c r="AF10" s="13" t="str">
        <f t="shared" si="3"/>
        <v>CUMPLIDA</v>
      </c>
      <c r="BG10" s="13" t="str">
        <f t="shared" si="7"/>
        <v>CUMPLIDA</v>
      </c>
    </row>
    <row r="11" spans="1:63" ht="69" customHeight="1" x14ac:dyDescent="0.25">
      <c r="A11" s="139"/>
      <c r="B11" s="139"/>
      <c r="C11" s="140" t="s">
        <v>154</v>
      </c>
      <c r="D11" s="139"/>
      <c r="E11" s="646" t="s">
        <v>161</v>
      </c>
      <c r="F11" s="139"/>
      <c r="G11" s="139">
        <v>2</v>
      </c>
      <c r="H11" s="140" t="s">
        <v>744</v>
      </c>
      <c r="I11" s="647" t="s">
        <v>162</v>
      </c>
      <c r="J11" s="648" t="s">
        <v>590</v>
      </c>
      <c r="K11" s="334" t="s">
        <v>591</v>
      </c>
      <c r="L11" s="335" t="s">
        <v>588</v>
      </c>
      <c r="M11" s="139"/>
      <c r="N11" s="140" t="s">
        <v>69</v>
      </c>
      <c r="O11" s="140" t="str">
        <f>IF(H11="","",VLOOKUP(H11,'[1]Procedimientos Publicar'!$C$6:$E$85,3,FALSE))</f>
        <v>SUB GERENCIA COMERCIAL</v>
      </c>
      <c r="P11" s="140" t="s">
        <v>587</v>
      </c>
      <c r="Q11" s="139"/>
      <c r="R11" s="139"/>
      <c r="S11" s="139"/>
      <c r="T11" s="141">
        <v>1</v>
      </c>
      <c r="U11" s="139"/>
      <c r="V11" s="139"/>
      <c r="W11" s="336">
        <v>43434</v>
      </c>
      <c r="X11" s="142">
        <v>43830</v>
      </c>
      <c r="Y11" s="434" t="s">
        <v>593</v>
      </c>
      <c r="Z11" s="139"/>
      <c r="AA11" s="332" t="str">
        <f t="shared" ref="AA11:AA12" si="8">(IF(Z11="","",IF(OR($M11=0,$M11="",$X11=""),"",Z11/$M11)))</f>
        <v/>
      </c>
      <c r="AB11" s="333" t="str">
        <f t="shared" ref="AB11:AB12" si="9">(IF(OR($T11="",AA11=""),"",IF(OR($T11=0,AA11=0),0,IF((AA11*100%)/$T11&gt;100%,100%,(AA11*100%)/$T11))))</f>
        <v/>
      </c>
      <c r="AC11" s="8" t="str">
        <f t="shared" ref="AC11:AC12" si="10">IF(Z11="","",IF(AB11&lt;100%, IF(AB11&lt;25%, "ALERTA","EN TERMINO"), IF(AB11=100%, "OK", "EN TERMINO")))</f>
        <v/>
      </c>
      <c r="AD11" s="421" t="s">
        <v>594</v>
      </c>
      <c r="AE11" s="366"/>
      <c r="AF11" s="13" t="str">
        <f t="shared" si="3"/>
        <v>PENDIENTE</v>
      </c>
      <c r="BG11" s="13" t="str">
        <f>IF(AB11=100%,"CUMPLIDA","INCUMPLIDA")</f>
        <v>INCUMPLIDA</v>
      </c>
    </row>
    <row r="12" spans="1:63" ht="69" customHeight="1" x14ac:dyDescent="0.25">
      <c r="A12" s="139"/>
      <c r="B12" s="139"/>
      <c r="C12" s="140" t="s">
        <v>154</v>
      </c>
      <c r="D12" s="139"/>
      <c r="E12" s="646"/>
      <c r="F12" s="139"/>
      <c r="G12" s="139">
        <v>3</v>
      </c>
      <c r="H12" s="140" t="s">
        <v>744</v>
      </c>
      <c r="I12" s="647"/>
      <c r="J12" s="648"/>
      <c r="K12" s="434" t="s">
        <v>592</v>
      </c>
      <c r="L12" s="434" t="s">
        <v>589</v>
      </c>
      <c r="M12" s="139"/>
      <c r="N12" s="140" t="s">
        <v>69</v>
      </c>
      <c r="O12" s="140" t="str">
        <f>IF(H12="","",VLOOKUP(H12,'[1]Procedimientos Publicar'!$C$6:$E$85,3,FALSE))</f>
        <v>SUB GERENCIA COMERCIAL</v>
      </c>
      <c r="P12" s="140" t="s">
        <v>587</v>
      </c>
      <c r="Q12" s="139"/>
      <c r="R12" s="139"/>
      <c r="S12" s="139"/>
      <c r="T12" s="141">
        <v>1</v>
      </c>
      <c r="U12" s="139"/>
      <c r="V12" s="139"/>
      <c r="W12" s="336">
        <v>43464</v>
      </c>
      <c r="X12" s="142">
        <v>43830</v>
      </c>
      <c r="Y12" s="139"/>
      <c r="Z12" s="139"/>
      <c r="AA12" s="332" t="str">
        <f t="shared" si="8"/>
        <v/>
      </c>
      <c r="AB12" s="333" t="str">
        <f t="shared" si="9"/>
        <v/>
      </c>
      <c r="AC12" s="8" t="str">
        <f t="shared" si="10"/>
        <v/>
      </c>
      <c r="AE12" s="449"/>
      <c r="AF12" s="13" t="str">
        <f t="shared" si="3"/>
        <v>PENDIENTE</v>
      </c>
      <c r="BG12" s="13" t="str">
        <f t="shared" ref="BG12" si="11">IF(AB12=100%,"CUMPLIDA","INCUMPLIDA")</f>
        <v>INCUMPLIDA</v>
      </c>
    </row>
  </sheetData>
  <autoFilter ref="A3:CX12" xr:uid="{00000000-0009-0000-0000-00000C000000}"/>
  <mergeCells count="73">
    <mergeCell ref="AY1:BF1"/>
    <mergeCell ref="AP1:AX1"/>
    <mergeCell ref="AG1:AO1"/>
    <mergeCell ref="X1:AF1"/>
    <mergeCell ref="E11:E12"/>
    <mergeCell ref="I11:I12"/>
    <mergeCell ref="J11:J12"/>
    <mergeCell ref="E9:E10"/>
    <mergeCell ref="BD2:BD3"/>
    <mergeCell ref="AR2:AR3"/>
    <mergeCell ref="AS2:AS3"/>
    <mergeCell ref="AT2:AT3"/>
    <mergeCell ref="AU2:AU3"/>
    <mergeCell ref="AV2:AV3"/>
    <mergeCell ref="AX2:AX3"/>
    <mergeCell ref="AK2:AK3"/>
    <mergeCell ref="BK2:BK4"/>
    <mergeCell ref="E5:E7"/>
    <mergeCell ref="AE2:AE3"/>
    <mergeCell ref="AN2:AN3"/>
    <mergeCell ref="AW2:AW3"/>
    <mergeCell ref="BE2:BE3"/>
    <mergeCell ref="BF2:BF3"/>
    <mergeCell ref="BG2:BG3"/>
    <mergeCell ref="BH2:BH3"/>
    <mergeCell ref="BI2:BI3"/>
    <mergeCell ref="BJ2:BJ3"/>
    <mergeCell ref="AY2:AY3"/>
    <mergeCell ref="AZ2:AZ3"/>
    <mergeCell ref="BA2:BA3"/>
    <mergeCell ref="BB2:BB3"/>
    <mergeCell ref="BC2:BC3"/>
    <mergeCell ref="AL2:AL3"/>
    <mergeCell ref="AM2:AM3"/>
    <mergeCell ref="AO2:AO3"/>
    <mergeCell ref="AP2:AP3"/>
    <mergeCell ref="AQ2:AQ3"/>
    <mergeCell ref="T2:T3"/>
    <mergeCell ref="U2:U3"/>
    <mergeCell ref="V2:V3"/>
    <mergeCell ref="AJ2:AJ3"/>
    <mergeCell ref="X2:X3"/>
    <mergeCell ref="Y2:Y3"/>
    <mergeCell ref="Z2:Z3"/>
    <mergeCell ref="AA2:AA3"/>
    <mergeCell ref="AB2:AB3"/>
    <mergeCell ref="AC2:AC3"/>
    <mergeCell ref="AD2:AD3"/>
    <mergeCell ref="AF2:AF3"/>
    <mergeCell ref="AG2:AG3"/>
    <mergeCell ref="AH2:AH3"/>
    <mergeCell ref="AI2:AI3"/>
    <mergeCell ref="O2:O3"/>
    <mergeCell ref="P2:P3"/>
    <mergeCell ref="Q2:Q3"/>
    <mergeCell ref="R2:R3"/>
    <mergeCell ref="S2:S3"/>
    <mergeCell ref="BG1:BK1"/>
    <mergeCell ref="A2:A3"/>
    <mergeCell ref="B2:B3"/>
    <mergeCell ref="C2:C3"/>
    <mergeCell ref="D2:D3"/>
    <mergeCell ref="E2:E3"/>
    <mergeCell ref="F2:F3"/>
    <mergeCell ref="G2:G3"/>
    <mergeCell ref="H2:H3"/>
    <mergeCell ref="I2:I3"/>
    <mergeCell ref="A1:I1"/>
    <mergeCell ref="J1:W1"/>
    <mergeCell ref="W2:W3"/>
    <mergeCell ref="J2:J3"/>
    <mergeCell ref="K2:M2"/>
    <mergeCell ref="N2:N3"/>
  </mergeCells>
  <conditionalFormatting sqref="AC5:AC12">
    <cfRule type="containsText" dxfId="11" priority="21" stopIfTrue="1" operator="containsText" text="EN TERMINO">
      <formula>NOT(ISERROR(SEARCH("EN TERMINO",AC5)))</formula>
    </cfRule>
    <cfRule type="containsText" priority="22" operator="containsText" text="AMARILLO">
      <formula>NOT(ISERROR(SEARCH("AMARILLO",AC5)))</formula>
    </cfRule>
    <cfRule type="containsText" dxfId="10" priority="23" stopIfTrue="1" operator="containsText" text="ALERTA">
      <formula>NOT(ISERROR(SEARCH("ALERTA",AC5)))</formula>
    </cfRule>
    <cfRule type="containsText" dxfId="9" priority="24" stopIfTrue="1" operator="containsText" text="OK">
      <formula>NOT(ISERROR(SEARCH("OK",AC5)))</formula>
    </cfRule>
  </conditionalFormatting>
  <conditionalFormatting sqref="BG5:BG12 AF5:AF12">
    <cfRule type="containsText" dxfId="8" priority="18" operator="containsText" text="Cumplida">
      <formula>NOT(ISERROR(SEARCH("Cumplida",AF5)))</formula>
    </cfRule>
    <cfRule type="containsText" dxfId="7" priority="19" operator="containsText" text="Pendiente">
      <formula>NOT(ISERROR(SEARCH("Pendiente",AF5)))</formula>
    </cfRule>
    <cfRule type="containsText" dxfId="6" priority="20" operator="containsText" text="Cumplida">
      <formula>NOT(ISERROR(SEARCH("Cumplida",AF5)))</formula>
    </cfRule>
  </conditionalFormatting>
  <conditionalFormatting sqref="BG5:BG12 AF5:AF12">
    <cfRule type="containsText" dxfId="5" priority="16" stopIfTrue="1" operator="containsText" text="CUMPLIDA">
      <formula>NOT(ISERROR(SEARCH("CUMPLIDA",AF5)))</formula>
    </cfRule>
    <cfRule type="containsText" dxfId="4" priority="17" stopIfTrue="1" operator="containsText" text="INCUMPLIDA">
      <formula>NOT(ISERROR(SEARCH("INCUMPLIDA",AF5)))</formula>
    </cfRule>
  </conditionalFormatting>
  <conditionalFormatting sqref="BG5:BG12 AF5:AF12">
    <cfRule type="containsText" dxfId="3" priority="11" operator="containsText" text="INCUMPLIDA">
      <formula>NOT(ISERROR(SEARCH("INCUMPLIDA",AF5)))</formula>
    </cfRule>
  </conditionalFormatting>
  <conditionalFormatting sqref="AF5:AF12">
    <cfRule type="containsText" dxfId="2" priority="3" stopIfTrue="1" operator="containsText" text="CUMPLIDA">
      <formula>NOT(ISERROR(SEARCH("CUMPLIDA",AF5)))</formula>
    </cfRule>
  </conditionalFormatting>
  <conditionalFormatting sqref="AF5:AF12">
    <cfRule type="containsText" dxfId="1" priority="2" stopIfTrue="1" operator="containsText" text="INCUMPLIDA">
      <formula>NOT(ISERROR(SEARCH("INCUMPLIDA",AF5)))</formula>
    </cfRule>
  </conditionalFormatting>
  <conditionalFormatting sqref="AF5:AF12">
    <cfRule type="containsText" dxfId="0" priority="1" stopIfTrue="1" operator="containsText" text="PENDIENTE">
      <formula>NOT(ISERROR(SEARCH("PENDIENTE",AF5)))</formula>
    </cfRule>
  </conditionalFormatting>
  <dataValidations count="2">
    <dataValidation type="list" allowBlank="1" showInputMessage="1" showErrorMessage="1" sqref="P11:P12 P5:P8" xr:uid="{00000000-0002-0000-0C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2" xr:uid="{00000000-0002-0000-0C00-000001000000}">
      <formula1>"Correctiva, Preventiva, Acción de mejora"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40"/>
  <sheetViews>
    <sheetView zoomScale="82" zoomScaleNormal="82" workbookViewId="0">
      <pane ySplit="5" topLeftCell="A30" activePane="bottomLeft" state="frozen"/>
      <selection pane="bottomLeft" activeCell="D35" sqref="D35"/>
    </sheetView>
  </sheetViews>
  <sheetFormatPr baseColWidth="10" defaultRowHeight="27.95" customHeight="1" x14ac:dyDescent="0.25"/>
  <cols>
    <col min="1" max="1" width="11.42578125" style="520"/>
    <col min="2" max="2" width="18.7109375" style="519" customWidth="1"/>
    <col min="3" max="3" width="70" style="519" customWidth="1"/>
    <col min="4" max="4" width="13.85546875" style="520" customWidth="1"/>
    <col min="5" max="6" width="11" style="520" customWidth="1"/>
    <col min="7" max="7" width="9.7109375" style="520" customWidth="1"/>
    <col min="8" max="8" width="12.5703125" style="520" customWidth="1"/>
    <col min="9" max="9" width="11.28515625" style="520" customWidth="1"/>
    <col min="10" max="10" width="10.5703125" style="520" customWidth="1"/>
    <col min="11" max="11" width="10" style="520" customWidth="1"/>
    <col min="12" max="12" width="9.85546875" style="520" customWidth="1"/>
    <col min="13" max="13" width="9.28515625" style="520" customWidth="1"/>
    <col min="14" max="14" width="6.42578125" customWidth="1"/>
    <col min="15" max="15" width="31.85546875" style="520" customWidth="1"/>
    <col min="16" max="16" width="14.5703125" style="520" customWidth="1"/>
    <col min="17" max="17" width="9.42578125" style="520" customWidth="1"/>
    <col min="18" max="18" width="11.42578125" style="520"/>
    <col min="19" max="19" width="12.140625" style="520" customWidth="1"/>
    <col min="20" max="16384" width="11.42578125" style="520"/>
  </cols>
  <sheetData>
    <row r="2" spans="2:15" ht="27.95" customHeight="1" x14ac:dyDescent="0.25">
      <c r="E2" s="630" t="s">
        <v>758</v>
      </c>
      <c r="F2" s="630"/>
      <c r="G2" s="630"/>
      <c r="H2" s="630"/>
      <c r="I2" s="630"/>
      <c r="J2" s="630"/>
      <c r="K2" s="630"/>
      <c r="L2" s="630"/>
      <c r="M2" s="630"/>
    </row>
    <row r="3" spans="2:15" ht="27.95" customHeight="1" x14ac:dyDescent="0.25">
      <c r="E3" s="631" t="s">
        <v>866</v>
      </c>
      <c r="F3" s="632"/>
      <c r="G3" s="632"/>
      <c r="H3" s="633" t="s">
        <v>866</v>
      </c>
      <c r="I3" s="633"/>
      <c r="J3" s="633"/>
      <c r="K3" s="633"/>
      <c r="L3" s="633"/>
      <c r="M3" s="633"/>
    </row>
    <row r="4" spans="2:15" ht="38.25" customHeight="1" x14ac:dyDescent="0.25">
      <c r="B4" s="620" t="s">
        <v>745</v>
      </c>
      <c r="C4" s="620" t="s">
        <v>746</v>
      </c>
      <c r="D4" s="620" t="s">
        <v>861</v>
      </c>
      <c r="E4" s="626" t="s">
        <v>759</v>
      </c>
      <c r="F4" s="626" t="s">
        <v>864</v>
      </c>
      <c r="G4" s="628" t="s">
        <v>870</v>
      </c>
      <c r="H4" s="633" t="s">
        <v>760</v>
      </c>
      <c r="I4" s="633" t="s">
        <v>875</v>
      </c>
      <c r="J4" s="633" t="s">
        <v>867</v>
      </c>
      <c r="K4" s="633"/>
      <c r="L4" s="633" t="s">
        <v>864</v>
      </c>
      <c r="M4" s="633" t="s">
        <v>871</v>
      </c>
      <c r="N4" s="520"/>
      <c r="O4" s="519"/>
    </row>
    <row r="5" spans="2:15" ht="27" customHeight="1" x14ac:dyDescent="0.25">
      <c r="B5" s="621"/>
      <c r="C5" s="621"/>
      <c r="D5" s="621"/>
      <c r="E5" s="627"/>
      <c r="F5" s="627"/>
      <c r="G5" s="629"/>
      <c r="H5" s="633"/>
      <c r="I5" s="633"/>
      <c r="J5" s="565" t="s">
        <v>862</v>
      </c>
      <c r="K5" s="565" t="s">
        <v>863</v>
      </c>
      <c r="L5" s="633"/>
      <c r="M5" s="633"/>
      <c r="N5" s="520"/>
      <c r="O5" s="519"/>
    </row>
    <row r="6" spans="2:15" ht="27.95" customHeight="1" x14ac:dyDescent="0.25">
      <c r="B6" s="523" t="s">
        <v>747</v>
      </c>
      <c r="C6" s="521" t="s">
        <v>153</v>
      </c>
      <c r="D6" s="522">
        <v>17</v>
      </c>
      <c r="E6" s="522">
        <v>5</v>
      </c>
      <c r="F6" s="566" t="s">
        <v>865</v>
      </c>
      <c r="G6" s="566">
        <v>5</v>
      </c>
      <c r="H6" s="530">
        <v>12</v>
      </c>
      <c r="I6" s="522"/>
      <c r="J6" s="522"/>
      <c r="K6" s="522"/>
      <c r="L6" s="567" t="s">
        <v>868</v>
      </c>
      <c r="M6" s="567">
        <v>12</v>
      </c>
      <c r="N6" s="520"/>
    </row>
    <row r="7" spans="2:15" ht="27.95" customHeight="1" x14ac:dyDescent="0.25">
      <c r="B7" s="623" t="s">
        <v>748</v>
      </c>
      <c r="C7" s="521" t="s">
        <v>167</v>
      </c>
      <c r="D7" s="522">
        <v>6</v>
      </c>
      <c r="E7" s="522">
        <v>5</v>
      </c>
      <c r="F7" s="566" t="s">
        <v>865</v>
      </c>
      <c r="G7" s="566">
        <v>5</v>
      </c>
      <c r="H7" s="530">
        <v>1</v>
      </c>
      <c r="I7" s="522"/>
      <c r="J7" s="522"/>
      <c r="K7" s="522"/>
      <c r="L7" s="567" t="s">
        <v>868</v>
      </c>
      <c r="M7" s="567">
        <v>1</v>
      </c>
    </row>
    <row r="8" spans="2:15" ht="27.95" customHeight="1" x14ac:dyDescent="0.25">
      <c r="B8" s="625"/>
      <c r="C8" s="521" t="s">
        <v>213</v>
      </c>
      <c r="D8" s="522">
        <v>15</v>
      </c>
      <c r="E8" s="522">
        <v>5</v>
      </c>
      <c r="F8" s="566" t="s">
        <v>865</v>
      </c>
      <c r="G8" s="566">
        <v>5</v>
      </c>
      <c r="H8" s="530">
        <v>8</v>
      </c>
      <c r="I8" s="522"/>
      <c r="J8" s="522">
        <v>2</v>
      </c>
      <c r="K8" s="522"/>
      <c r="L8" s="567" t="s">
        <v>868</v>
      </c>
      <c r="M8" s="567">
        <v>10</v>
      </c>
    </row>
    <row r="9" spans="2:15" ht="27.95" customHeight="1" x14ac:dyDescent="0.25">
      <c r="B9" s="625"/>
      <c r="C9" s="521" t="s">
        <v>240</v>
      </c>
      <c r="D9" s="522">
        <v>3</v>
      </c>
      <c r="E9" s="522"/>
      <c r="F9" s="538"/>
      <c r="G9" s="538"/>
      <c r="H9" s="530"/>
      <c r="I9" s="522"/>
      <c r="J9" s="529">
        <v>3</v>
      </c>
      <c r="K9" s="529"/>
      <c r="L9" s="567" t="s">
        <v>868</v>
      </c>
      <c r="M9" s="567">
        <v>3</v>
      </c>
    </row>
    <row r="10" spans="2:15" ht="27.95" customHeight="1" x14ac:dyDescent="0.25">
      <c r="B10" s="624"/>
      <c r="C10" s="521" t="s">
        <v>886</v>
      </c>
      <c r="D10" s="522">
        <v>3</v>
      </c>
      <c r="E10" s="522"/>
      <c r="F10" s="538"/>
      <c r="G10" s="538"/>
      <c r="H10" s="530"/>
      <c r="I10" s="522"/>
      <c r="J10" s="529">
        <v>3</v>
      </c>
      <c r="K10" s="529"/>
      <c r="L10" s="567"/>
      <c r="M10" s="567"/>
    </row>
    <row r="11" spans="2:15" ht="27.95" customHeight="1" x14ac:dyDescent="0.25">
      <c r="B11" s="622" t="s">
        <v>749</v>
      </c>
      <c r="C11" s="521" t="s">
        <v>255</v>
      </c>
      <c r="D11" s="522">
        <v>3</v>
      </c>
      <c r="E11" s="522">
        <v>1</v>
      </c>
      <c r="F11" s="566" t="s">
        <v>865</v>
      </c>
      <c r="G11" s="566">
        <v>1</v>
      </c>
      <c r="H11" s="530">
        <v>2</v>
      </c>
      <c r="I11" s="522"/>
      <c r="J11" s="522"/>
      <c r="K11" s="522"/>
      <c r="L11" s="567" t="s">
        <v>868</v>
      </c>
      <c r="M11" s="567">
        <v>2</v>
      </c>
    </row>
    <row r="12" spans="2:15" ht="27.95" customHeight="1" x14ac:dyDescent="0.25">
      <c r="B12" s="622"/>
      <c r="C12" s="521" t="s">
        <v>270</v>
      </c>
      <c r="D12" s="522">
        <v>5</v>
      </c>
      <c r="E12" s="522">
        <v>2</v>
      </c>
      <c r="F12" s="566" t="s">
        <v>865</v>
      </c>
      <c r="G12" s="566">
        <v>2</v>
      </c>
      <c r="H12" s="530">
        <v>3</v>
      </c>
      <c r="J12" s="522"/>
      <c r="K12" s="522"/>
      <c r="L12" s="567" t="s">
        <v>868</v>
      </c>
      <c r="M12" s="567">
        <v>3</v>
      </c>
    </row>
    <row r="13" spans="2:15" ht="27.95" customHeight="1" x14ac:dyDescent="0.25">
      <c r="B13" s="622" t="s">
        <v>750</v>
      </c>
      <c r="C13" s="521" t="s">
        <v>304</v>
      </c>
      <c r="D13" s="522">
        <v>10</v>
      </c>
      <c r="E13" s="522">
        <v>4</v>
      </c>
      <c r="F13" s="566" t="s">
        <v>865</v>
      </c>
      <c r="G13" s="566">
        <v>4</v>
      </c>
      <c r="H13" s="530">
        <v>4</v>
      </c>
      <c r="I13" s="522"/>
      <c r="J13" s="522">
        <v>2</v>
      </c>
      <c r="K13" s="522"/>
      <c r="L13" s="567" t="s">
        <v>868</v>
      </c>
      <c r="M13" s="567">
        <v>6</v>
      </c>
    </row>
    <row r="14" spans="2:15" ht="27.95" customHeight="1" x14ac:dyDescent="0.25">
      <c r="B14" s="622"/>
      <c r="C14" s="521" t="s">
        <v>347</v>
      </c>
      <c r="D14" s="522">
        <v>4</v>
      </c>
      <c r="E14" s="522">
        <v>2</v>
      </c>
      <c r="F14" s="566" t="s">
        <v>872</v>
      </c>
      <c r="G14" s="566">
        <v>2</v>
      </c>
      <c r="H14" s="530"/>
      <c r="J14" s="522">
        <v>2</v>
      </c>
      <c r="K14" s="522"/>
      <c r="L14" s="567" t="s">
        <v>868</v>
      </c>
      <c r="M14" s="567">
        <v>2</v>
      </c>
    </row>
    <row r="15" spans="2:15" ht="27.95" customHeight="1" x14ac:dyDescent="0.25">
      <c r="B15" s="622"/>
      <c r="C15" s="583" t="s">
        <v>887</v>
      </c>
      <c r="D15" s="520">
        <v>78</v>
      </c>
      <c r="I15" s="520">
        <v>78</v>
      </c>
      <c r="L15" s="567" t="s">
        <v>868</v>
      </c>
      <c r="M15" s="567">
        <v>78</v>
      </c>
    </row>
    <row r="16" spans="2:15" ht="27.95" customHeight="1" x14ac:dyDescent="0.25">
      <c r="B16" s="622" t="s">
        <v>751</v>
      </c>
      <c r="C16" s="521" t="s">
        <v>366</v>
      </c>
      <c r="D16" s="522">
        <v>8</v>
      </c>
      <c r="E16" s="522">
        <v>5</v>
      </c>
      <c r="F16" s="566" t="s">
        <v>872</v>
      </c>
      <c r="G16" s="566">
        <v>5</v>
      </c>
      <c r="H16" s="530">
        <v>1</v>
      </c>
      <c r="I16" s="522"/>
      <c r="J16" s="522">
        <v>2</v>
      </c>
      <c r="K16" s="522"/>
      <c r="L16" s="567" t="s">
        <v>868</v>
      </c>
      <c r="M16" s="567">
        <v>3</v>
      </c>
    </row>
    <row r="17" spans="2:21" ht="27.95" customHeight="1" x14ac:dyDescent="0.25">
      <c r="B17" s="622"/>
      <c r="C17" s="521" t="s">
        <v>752</v>
      </c>
      <c r="D17" s="522">
        <v>2</v>
      </c>
      <c r="E17" s="522">
        <v>1</v>
      </c>
      <c r="F17" s="566" t="s">
        <v>865</v>
      </c>
      <c r="G17" s="566">
        <v>1</v>
      </c>
      <c r="H17" s="530"/>
      <c r="I17" s="522"/>
      <c r="J17" s="522">
        <v>1</v>
      </c>
      <c r="K17" s="522"/>
      <c r="L17" s="567" t="s">
        <v>868</v>
      </c>
      <c r="M17" s="567">
        <v>1</v>
      </c>
    </row>
    <row r="18" spans="2:21" ht="27.95" customHeight="1" x14ac:dyDescent="0.25">
      <c r="B18" s="622"/>
      <c r="C18" s="521" t="s">
        <v>753</v>
      </c>
      <c r="D18" s="522">
        <v>2</v>
      </c>
      <c r="E18" s="522">
        <v>1</v>
      </c>
      <c r="F18" s="566" t="s">
        <v>865</v>
      </c>
      <c r="G18" s="566">
        <v>1</v>
      </c>
      <c r="H18" s="530"/>
      <c r="I18" s="522"/>
      <c r="J18" s="522">
        <v>1</v>
      </c>
      <c r="K18" s="522"/>
      <c r="L18" s="567" t="s">
        <v>868</v>
      </c>
      <c r="M18" s="567">
        <v>1</v>
      </c>
    </row>
    <row r="19" spans="2:21" ht="27.95" customHeight="1" x14ac:dyDescent="0.25">
      <c r="B19" s="622"/>
      <c r="C19" s="521" t="s">
        <v>421</v>
      </c>
      <c r="D19" s="522">
        <v>15</v>
      </c>
      <c r="E19" s="522">
        <v>7</v>
      </c>
      <c r="F19" s="566" t="s">
        <v>865</v>
      </c>
      <c r="G19" s="566">
        <v>7</v>
      </c>
      <c r="H19" s="530">
        <v>8</v>
      </c>
      <c r="I19" s="522"/>
      <c r="J19" s="522"/>
      <c r="K19" s="522"/>
      <c r="L19" s="567" t="s">
        <v>868</v>
      </c>
      <c r="M19" s="567">
        <v>8</v>
      </c>
    </row>
    <row r="20" spans="2:21" ht="27.95" customHeight="1" x14ac:dyDescent="0.25">
      <c r="B20" s="622"/>
      <c r="C20" s="521" t="s">
        <v>460</v>
      </c>
      <c r="D20" s="522">
        <v>5</v>
      </c>
      <c r="E20" s="522">
        <v>3</v>
      </c>
      <c r="F20" s="566" t="s">
        <v>865</v>
      </c>
      <c r="G20" s="566">
        <v>3</v>
      </c>
      <c r="H20" s="530">
        <v>1</v>
      </c>
      <c r="I20" s="522"/>
      <c r="J20" s="522">
        <v>1</v>
      </c>
      <c r="K20" s="522"/>
      <c r="L20" s="567" t="s">
        <v>868</v>
      </c>
      <c r="M20" s="567">
        <v>2</v>
      </c>
    </row>
    <row r="21" spans="2:21" ht="27.95" customHeight="1" x14ac:dyDescent="0.25">
      <c r="B21" s="622"/>
      <c r="C21" s="521" t="s">
        <v>476</v>
      </c>
      <c r="D21" s="522">
        <v>8</v>
      </c>
      <c r="E21" s="522">
        <v>8</v>
      </c>
      <c r="F21" s="566" t="s">
        <v>865</v>
      </c>
      <c r="G21" s="566">
        <v>8</v>
      </c>
      <c r="H21" s="530"/>
      <c r="I21" s="522"/>
      <c r="J21" s="522"/>
      <c r="K21" s="522"/>
      <c r="L21" s="522"/>
      <c r="M21" s="522"/>
    </row>
    <row r="22" spans="2:21" ht="27.95" customHeight="1" x14ac:dyDescent="0.25">
      <c r="B22" s="622"/>
      <c r="C22" s="521" t="s">
        <v>503</v>
      </c>
      <c r="D22" s="522">
        <v>5</v>
      </c>
      <c r="E22" s="522"/>
      <c r="F22" s="538"/>
      <c r="G22" s="538"/>
      <c r="H22" s="530"/>
      <c r="I22" s="522"/>
      <c r="J22" s="522">
        <v>5</v>
      </c>
      <c r="K22" s="522"/>
      <c r="L22" s="567" t="s">
        <v>868</v>
      </c>
      <c r="M22" s="567">
        <v>5</v>
      </c>
      <c r="O22" s="562"/>
      <c r="P22" s="562"/>
      <c r="Q22" s="562"/>
      <c r="R22" s="562"/>
      <c r="S22" s="562"/>
      <c r="T22" s="562"/>
      <c r="U22" s="562"/>
    </row>
    <row r="23" spans="2:21" ht="27.95" customHeight="1" x14ac:dyDescent="0.25">
      <c r="B23" s="622" t="s">
        <v>754</v>
      </c>
      <c r="C23" s="521" t="s">
        <v>504</v>
      </c>
      <c r="D23" s="522">
        <v>3</v>
      </c>
      <c r="E23" s="522">
        <v>3</v>
      </c>
      <c r="F23" s="566" t="s">
        <v>865</v>
      </c>
      <c r="G23" s="566">
        <v>3</v>
      </c>
      <c r="H23" s="530"/>
      <c r="I23" s="522"/>
      <c r="J23" s="522"/>
      <c r="K23" s="522"/>
      <c r="L23" s="522"/>
      <c r="M23" s="522"/>
      <c r="N23" s="520"/>
      <c r="O23" s="562"/>
      <c r="P23" s="562"/>
      <c r="Q23" s="563"/>
      <c r="R23" s="562"/>
      <c r="S23" s="562"/>
      <c r="T23" s="562"/>
      <c r="U23" s="562"/>
    </row>
    <row r="24" spans="2:21" ht="27.95" customHeight="1" x14ac:dyDescent="0.25">
      <c r="B24" s="622"/>
      <c r="C24" s="521" t="s">
        <v>524</v>
      </c>
      <c r="D24" s="522">
        <v>11</v>
      </c>
      <c r="E24" s="522"/>
      <c r="F24" s="538"/>
      <c r="G24" s="538"/>
      <c r="H24" s="530"/>
      <c r="I24" s="522"/>
      <c r="J24" s="522"/>
      <c r="K24" s="522">
        <v>11</v>
      </c>
      <c r="L24" s="567" t="s">
        <v>868</v>
      </c>
      <c r="M24" s="567">
        <v>11</v>
      </c>
      <c r="N24" s="520"/>
      <c r="O24" s="564"/>
      <c r="P24" s="564"/>
      <c r="Q24" s="564"/>
      <c r="R24" s="562"/>
      <c r="S24" s="562"/>
      <c r="T24" s="562"/>
      <c r="U24" s="562"/>
    </row>
    <row r="25" spans="2:21" ht="27.95" customHeight="1" x14ac:dyDescent="0.25">
      <c r="B25" s="622" t="s">
        <v>755</v>
      </c>
      <c r="C25" s="521" t="s">
        <v>570</v>
      </c>
      <c r="D25" s="522">
        <v>2</v>
      </c>
      <c r="E25" s="522"/>
      <c r="F25" s="538"/>
      <c r="G25" s="538"/>
      <c r="H25" s="530"/>
      <c r="I25" s="522"/>
      <c r="J25" s="522">
        <v>2</v>
      </c>
      <c r="K25" s="522"/>
      <c r="L25" s="567" t="s">
        <v>868</v>
      </c>
      <c r="M25" s="567">
        <v>2</v>
      </c>
      <c r="N25" s="520"/>
      <c r="O25" s="564"/>
      <c r="P25" s="564"/>
      <c r="Q25" s="564"/>
      <c r="R25" s="562"/>
      <c r="S25" s="562"/>
      <c r="T25" s="562"/>
      <c r="U25" s="562"/>
    </row>
    <row r="26" spans="2:21" ht="27.95" customHeight="1" x14ac:dyDescent="0.25">
      <c r="B26" s="622"/>
      <c r="C26" s="521" t="s">
        <v>586</v>
      </c>
      <c r="D26" s="522">
        <v>3</v>
      </c>
      <c r="E26" s="522"/>
      <c r="F26" s="538"/>
      <c r="G26" s="538"/>
      <c r="H26" s="530"/>
      <c r="I26" s="522"/>
      <c r="J26" s="522">
        <v>3</v>
      </c>
      <c r="K26" s="522"/>
      <c r="L26" s="567" t="s">
        <v>868</v>
      </c>
      <c r="M26" s="567">
        <v>3</v>
      </c>
      <c r="O26" s="564"/>
      <c r="P26" s="564"/>
      <c r="Q26" s="560"/>
      <c r="R26" s="562"/>
      <c r="S26" s="562"/>
      <c r="T26" s="562"/>
      <c r="U26" s="562"/>
    </row>
    <row r="27" spans="2:21" ht="27.95" customHeight="1" x14ac:dyDescent="0.25">
      <c r="B27" s="622"/>
      <c r="C27" s="521" t="s">
        <v>586</v>
      </c>
      <c r="D27" s="522">
        <v>3</v>
      </c>
      <c r="E27" s="522"/>
      <c r="F27" s="538"/>
      <c r="G27" s="538"/>
      <c r="H27" s="530"/>
      <c r="I27" s="522"/>
      <c r="J27" s="522">
        <v>3</v>
      </c>
      <c r="K27" s="522"/>
      <c r="L27" s="567" t="s">
        <v>868</v>
      </c>
      <c r="M27" s="567">
        <v>3</v>
      </c>
      <c r="O27" s="562"/>
      <c r="P27" s="562"/>
      <c r="Q27" s="562"/>
      <c r="R27" s="561"/>
      <c r="S27" s="561"/>
      <c r="T27" s="561"/>
      <c r="U27" s="562"/>
    </row>
    <row r="28" spans="2:21" ht="27.95" customHeight="1" x14ac:dyDescent="0.25">
      <c r="B28" s="622"/>
      <c r="C28" s="521" t="s">
        <v>586</v>
      </c>
      <c r="D28" s="522">
        <v>3</v>
      </c>
      <c r="E28" s="522"/>
      <c r="F28" s="538"/>
      <c r="G28" s="538"/>
      <c r="H28" s="530"/>
      <c r="I28" s="522"/>
      <c r="J28" s="522">
        <v>3</v>
      </c>
      <c r="K28" s="522"/>
      <c r="L28" s="567" t="s">
        <v>868</v>
      </c>
      <c r="M28" s="567">
        <v>3</v>
      </c>
      <c r="O28" s="564"/>
      <c r="P28" s="564"/>
      <c r="Q28" s="560"/>
      <c r="R28" s="562"/>
      <c r="S28" s="562"/>
      <c r="T28" s="562"/>
      <c r="U28" s="562"/>
    </row>
    <row r="29" spans="2:21" ht="27.95" customHeight="1" x14ac:dyDescent="0.25">
      <c r="B29" s="523" t="s">
        <v>756</v>
      </c>
      <c r="C29" s="521" t="s">
        <v>604</v>
      </c>
      <c r="D29" s="522">
        <v>9</v>
      </c>
      <c r="E29" s="522"/>
      <c r="F29" s="538"/>
      <c r="G29" s="538"/>
      <c r="H29" s="530"/>
      <c r="I29" s="522"/>
      <c r="J29" s="522">
        <v>9</v>
      </c>
      <c r="K29" s="522"/>
      <c r="L29" s="567" t="s">
        <v>868</v>
      </c>
      <c r="M29" s="567">
        <v>9</v>
      </c>
      <c r="O29" s="564"/>
      <c r="P29" s="564"/>
      <c r="Q29" s="560"/>
      <c r="R29" s="562"/>
      <c r="S29" s="562"/>
      <c r="T29" s="562"/>
      <c r="U29" s="562"/>
    </row>
    <row r="30" spans="2:21" ht="27.95" customHeight="1" x14ac:dyDescent="0.25">
      <c r="B30" s="558" t="s">
        <v>873</v>
      </c>
      <c r="C30" s="521" t="s">
        <v>605</v>
      </c>
      <c r="D30" s="522">
        <v>8</v>
      </c>
      <c r="E30" s="522">
        <v>1</v>
      </c>
      <c r="F30" s="566" t="s">
        <v>865</v>
      </c>
      <c r="G30" s="566">
        <v>1</v>
      </c>
      <c r="H30" s="530"/>
      <c r="I30" s="522">
        <v>7</v>
      </c>
      <c r="J30" s="522"/>
      <c r="K30" s="522"/>
      <c r="L30" s="567" t="s">
        <v>868</v>
      </c>
      <c r="M30" s="567">
        <v>7</v>
      </c>
      <c r="O30" s="564"/>
      <c r="P30" s="564"/>
      <c r="Q30" s="560"/>
      <c r="R30" s="562"/>
      <c r="S30" s="562"/>
      <c r="T30" s="562"/>
      <c r="U30" s="562"/>
    </row>
    <row r="31" spans="2:21" ht="27.95" customHeight="1" x14ac:dyDescent="0.25">
      <c r="B31" s="623" t="s">
        <v>757</v>
      </c>
      <c r="C31" s="521" t="s">
        <v>662</v>
      </c>
      <c r="D31" s="522">
        <v>20</v>
      </c>
      <c r="E31" s="522">
        <v>13</v>
      </c>
      <c r="F31" s="566" t="s">
        <v>865</v>
      </c>
      <c r="G31" s="566">
        <v>13</v>
      </c>
      <c r="H31" s="530">
        <v>6</v>
      </c>
      <c r="I31" s="522">
        <v>6</v>
      </c>
      <c r="J31" s="522">
        <v>1</v>
      </c>
      <c r="K31" s="522"/>
      <c r="L31" s="567" t="s">
        <v>868</v>
      </c>
      <c r="M31" s="567">
        <v>7</v>
      </c>
      <c r="O31" s="560"/>
      <c r="P31" s="560"/>
      <c r="Q31" s="560"/>
      <c r="R31" s="561"/>
      <c r="S31" s="561"/>
      <c r="T31" s="561"/>
      <c r="U31" s="562"/>
    </row>
    <row r="32" spans="2:21" ht="27.95" customHeight="1" x14ac:dyDescent="0.25">
      <c r="B32" s="624"/>
      <c r="C32" s="521" t="s">
        <v>688</v>
      </c>
      <c r="D32" s="522">
        <v>17</v>
      </c>
      <c r="E32" s="522">
        <v>16</v>
      </c>
      <c r="F32" s="566" t="s">
        <v>865</v>
      </c>
      <c r="G32" s="566">
        <v>16</v>
      </c>
      <c r="H32" s="530"/>
      <c r="I32" s="522">
        <v>1</v>
      </c>
      <c r="J32" s="522"/>
      <c r="K32" s="522"/>
      <c r="L32" s="567" t="s">
        <v>868</v>
      </c>
      <c r="M32" s="567">
        <v>1</v>
      </c>
      <c r="O32" s="562"/>
      <c r="P32" s="562"/>
      <c r="Q32" s="562"/>
      <c r="R32" s="561"/>
      <c r="S32" s="561"/>
      <c r="T32" s="561"/>
      <c r="U32" s="562"/>
    </row>
    <row r="33" spans="1:21" ht="27.95" customHeight="1" x14ac:dyDescent="0.25">
      <c r="B33" s="520"/>
      <c r="C33" s="539" t="s">
        <v>761</v>
      </c>
      <c r="D33" s="537">
        <f>SUM(D6:D32)</f>
        <v>268</v>
      </c>
      <c r="E33" s="537">
        <f>SUM(E6:E32)</f>
        <v>82</v>
      </c>
      <c r="F33" s="559"/>
      <c r="G33" s="568">
        <f>SUM(E33)</f>
        <v>82</v>
      </c>
      <c r="H33" s="540">
        <f>SUM(H6:H32)</f>
        <v>46</v>
      </c>
      <c r="I33" s="537">
        <f>SUM(I6:I32)</f>
        <v>92</v>
      </c>
      <c r="J33" s="537">
        <f>SUM(J6:J32)</f>
        <v>43</v>
      </c>
      <c r="K33" s="537">
        <f>SUM(K6:K32)</f>
        <v>11</v>
      </c>
      <c r="L33" s="560"/>
      <c r="M33" s="537">
        <f>SUM(H33:K33)</f>
        <v>192</v>
      </c>
      <c r="O33" s="564"/>
      <c r="P33" s="564"/>
      <c r="Q33" s="564"/>
      <c r="R33" s="562"/>
      <c r="S33" s="562"/>
      <c r="T33" s="562"/>
      <c r="U33" s="562"/>
    </row>
    <row r="34" spans="1:21" ht="27.95" customHeight="1" x14ac:dyDescent="0.25">
      <c r="B34" s="520"/>
      <c r="C34" s="520"/>
      <c r="G34" s="571">
        <f>G33/D33</f>
        <v>0.30597014925373134</v>
      </c>
      <c r="H34" s="571">
        <f>H33/D33</f>
        <v>0.17164179104477612</v>
      </c>
      <c r="I34" s="571">
        <f>I33/D33</f>
        <v>0.34328358208955223</v>
      </c>
      <c r="J34" s="571">
        <f>J33/D33</f>
        <v>0.16044776119402984</v>
      </c>
      <c r="K34" s="571">
        <f>K33/D33</f>
        <v>4.1044776119402986E-2</v>
      </c>
      <c r="O34" s="564"/>
      <c r="P34" s="564"/>
      <c r="Q34" s="564"/>
      <c r="R34" s="562"/>
      <c r="S34" s="562"/>
      <c r="T34" s="562"/>
      <c r="U34" s="562"/>
    </row>
    <row r="35" spans="1:21" ht="59.25" customHeight="1" x14ac:dyDescent="0.25">
      <c r="B35" s="570" t="s">
        <v>869</v>
      </c>
      <c r="C35" s="569" t="s">
        <v>874</v>
      </c>
      <c r="O35" s="564"/>
      <c r="P35" s="564"/>
      <c r="Q35" s="560"/>
      <c r="R35" s="562"/>
      <c r="S35" s="562"/>
      <c r="T35" s="562"/>
      <c r="U35" s="562"/>
    </row>
    <row r="36" spans="1:21" ht="27.95" customHeight="1" x14ac:dyDescent="0.25">
      <c r="A36" s="527"/>
      <c r="B36" s="528"/>
      <c r="C36" s="525"/>
      <c r="D36" s="526"/>
      <c r="E36" s="526"/>
      <c r="F36" s="526"/>
      <c r="G36" s="573">
        <f>3/35</f>
        <v>8.5714285714285715E-2</v>
      </c>
      <c r="H36" s="572">
        <f>21/35</f>
        <v>0.6</v>
      </c>
      <c r="I36" s="573">
        <f>2/35</f>
        <v>5.7142857142857141E-2</v>
      </c>
      <c r="J36" s="573">
        <f>9/35</f>
        <v>0.25714285714285712</v>
      </c>
      <c r="K36" s="526"/>
      <c r="L36" s="526"/>
      <c r="M36" s="526"/>
      <c r="O36" s="562"/>
      <c r="P36" s="562"/>
      <c r="Q36" s="562"/>
      <c r="R36" s="562"/>
      <c r="S36" s="562"/>
      <c r="T36" s="562"/>
      <c r="U36" s="562"/>
    </row>
    <row r="37" spans="1:21" ht="27.95" customHeight="1" x14ac:dyDescent="0.25">
      <c r="B37" s="520"/>
      <c r="C37" s="520"/>
      <c r="N37" s="534"/>
      <c r="O37" s="564"/>
      <c r="P37" s="564"/>
      <c r="Q37" s="560"/>
      <c r="R37" s="562"/>
      <c r="S37" s="562"/>
      <c r="T37" s="562"/>
      <c r="U37" s="562"/>
    </row>
    <row r="38" spans="1:21" ht="33.75" customHeight="1" x14ac:dyDescent="0.25">
      <c r="B38" s="535"/>
      <c r="C38" s="531"/>
      <c r="D38" s="532"/>
      <c r="E38" s="532"/>
      <c r="F38" s="532"/>
      <c r="G38" s="532"/>
      <c r="H38" s="532"/>
      <c r="I38" s="532"/>
      <c r="J38" s="532"/>
      <c r="K38" s="532"/>
      <c r="L38" s="532"/>
      <c r="M38" s="532"/>
      <c r="N38" s="533"/>
      <c r="O38" s="564"/>
      <c r="P38" s="564"/>
      <c r="Q38" s="560"/>
      <c r="R38" s="562"/>
      <c r="S38" s="562"/>
      <c r="T38" s="562"/>
      <c r="U38" s="562"/>
    </row>
    <row r="39" spans="1:21" ht="40.5" customHeight="1" x14ac:dyDescent="0.25">
      <c r="B39" s="536"/>
      <c r="C39" s="536"/>
      <c r="D39" s="536"/>
      <c r="E39" s="536"/>
      <c r="F39" s="536"/>
      <c r="G39" s="536"/>
      <c r="H39" s="536"/>
      <c r="I39" s="536"/>
      <c r="J39" s="536"/>
      <c r="K39" s="536"/>
      <c r="L39" s="536"/>
      <c r="M39" s="536"/>
      <c r="N39" s="536"/>
      <c r="O39" s="562"/>
      <c r="P39" s="562"/>
      <c r="Q39" s="562"/>
      <c r="R39" s="562"/>
      <c r="S39" s="562"/>
      <c r="T39" s="562"/>
      <c r="U39" s="562"/>
    </row>
    <row r="40" spans="1:21" ht="27.95" customHeight="1" x14ac:dyDescent="0.25">
      <c r="B40" s="526"/>
      <c r="C40" s="526"/>
      <c r="D40" s="526"/>
      <c r="E40" s="526"/>
      <c r="F40" s="526"/>
      <c r="G40" s="526"/>
      <c r="H40" s="526"/>
      <c r="I40" s="526"/>
      <c r="J40" s="526"/>
      <c r="K40" s="526"/>
      <c r="L40" s="526"/>
      <c r="M40" s="526"/>
      <c r="N40" s="526"/>
      <c r="O40" s="526"/>
    </row>
  </sheetData>
  <mergeCells count="21">
    <mergeCell ref="E4:E5"/>
    <mergeCell ref="F4:F5"/>
    <mergeCell ref="G4:G5"/>
    <mergeCell ref="E2:M2"/>
    <mergeCell ref="E3:G3"/>
    <mergeCell ref="H3:M3"/>
    <mergeCell ref="M4:M5"/>
    <mergeCell ref="J4:K4"/>
    <mergeCell ref="H4:H5"/>
    <mergeCell ref="I4:I5"/>
    <mergeCell ref="L4:L5"/>
    <mergeCell ref="C4:C5"/>
    <mergeCell ref="B4:B5"/>
    <mergeCell ref="D4:D5"/>
    <mergeCell ref="B25:B28"/>
    <mergeCell ref="B31:B32"/>
    <mergeCell ref="B11:B12"/>
    <mergeCell ref="B13:B15"/>
    <mergeCell ref="B16:B22"/>
    <mergeCell ref="B23:B24"/>
    <mergeCell ref="B7: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91"/>
  <sheetViews>
    <sheetView zoomScale="70" zoomScaleNormal="70" workbookViewId="0">
      <pane xSplit="11" ySplit="4" topLeftCell="L5" activePane="bottomRight" state="frozen"/>
      <selection pane="topRight" activeCell="L1" sqref="L1"/>
      <selection pane="bottomLeft" activeCell="A5" sqref="A5"/>
      <selection pane="bottomRight" activeCell="BJ7" sqref="BJ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58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42"/>
      <c r="B5" s="43"/>
      <c r="C5" s="495" t="s">
        <v>154</v>
      </c>
      <c r="D5" s="42"/>
      <c r="E5" s="598" t="s">
        <v>153</v>
      </c>
      <c r="F5" s="43"/>
      <c r="G5" s="42">
        <v>1</v>
      </c>
      <c r="H5" s="475" t="s">
        <v>733</v>
      </c>
      <c r="I5" s="44" t="s">
        <v>78</v>
      </c>
      <c r="J5" s="45" t="s">
        <v>95</v>
      </c>
      <c r="K5" s="45" t="s">
        <v>110</v>
      </c>
      <c r="L5" s="46" t="s">
        <v>126</v>
      </c>
      <c r="M5" s="47">
        <v>1</v>
      </c>
      <c r="N5" s="495" t="s">
        <v>69</v>
      </c>
      <c r="O5" s="495" t="str">
        <f>IF(H5="","",VLOOKUP(H5,'[1]Procedimientos Publicar'!$C$6:$E$85,3,FALSE))</f>
        <v>SECRETARIA GENERAL</v>
      </c>
      <c r="P5" s="495" t="s">
        <v>72</v>
      </c>
      <c r="Q5" s="495"/>
      <c r="R5" s="42"/>
      <c r="S5" s="495"/>
      <c r="T5" s="48">
        <v>1</v>
      </c>
      <c r="U5" s="49"/>
      <c r="V5" s="50">
        <v>43480</v>
      </c>
      <c r="W5" s="468">
        <v>43951</v>
      </c>
      <c r="X5" s="43">
        <v>43830</v>
      </c>
      <c r="Y5" s="54" t="s">
        <v>141</v>
      </c>
      <c r="Z5" s="495">
        <v>0.7</v>
      </c>
      <c r="AA5" s="51">
        <f t="shared" ref="AA5:AA21" si="0">(IF(Z5="","",IF(OR($M5=0,$M5="",$X5=""),"",Z5/$M5)))</f>
        <v>0.7</v>
      </c>
      <c r="AB5" s="48">
        <f>(IF(OR($T5="",AA5=""),"",IF(OR($T5=0,AA5=0),0,IF((AA5*100%)/$T5&gt;100%,100%,(AA5*100%)/$T5))))</f>
        <v>0.7</v>
      </c>
      <c r="AC5" s="8" t="str">
        <f>IF(Z5="","",IF(AB5&lt;100%, IF(AB5&lt;25%, "ALERTA","EN TERMINO"), IF(AB5=100%, "OK", "EN TERMINO")))</f>
        <v>EN TERMINO</v>
      </c>
      <c r="AD5" s="68" t="s">
        <v>743</v>
      </c>
      <c r="AE5" s="14"/>
      <c r="AF5" s="13" t="str">
        <f t="shared" ref="AF5:AF21" si="1">IF(AB5=100%,IF(AB5&gt;25%,"CUMPLIDA","PENDIENTE"),IF(AB5&lt;25%,"INCUMPLIDA","PENDIENTE"))</f>
        <v>PENDIENTE</v>
      </c>
      <c r="AG5" s="5"/>
      <c r="AH5" s="14"/>
      <c r="AI5" s="14"/>
      <c r="AJ5" s="7" t="str">
        <f>IF(AI5="","",IF(OR($M5=0,$M5="",AG5=""),"",AI5/$M5))</f>
        <v/>
      </c>
      <c r="AK5" s="6" t="str">
        <f>(IF(OR($T5="",AJ5=""),"",IF(OR($T5=0,AJ5=0),0,IF((AJ5*100%)/$T5&gt;100%,100%,(AJ5*100%)/$T5))))</f>
        <v/>
      </c>
      <c r="AL5" s="8" t="str">
        <f>IF(AI5="","",IF(AK5&lt;100%, IF(AK5&lt;50%, "ALERTA","EN TERMINO"), IF(AK5=100%, "OK", "EN TERMINO")))</f>
        <v/>
      </c>
      <c r="AM5" s="14"/>
      <c r="AN5" s="14"/>
      <c r="AO5" s="14"/>
      <c r="AP5" s="9"/>
      <c r="AQ5" s="9"/>
      <c r="AR5" s="14"/>
      <c r="AS5" s="10" t="str">
        <f>(IF(AR5="","",IF(OR($M5=0,$M5="",AP5=""),"",AR5/$M5)))</f>
        <v/>
      </c>
      <c r="AT5" s="11" t="str">
        <f>(IF(OR($T5="",AS5=""),"",IF(OR($T5=0,AS5=0),0,IF((AS5*100%)/$T5&gt;100%,100%,(AS5*100%)/$T5))))</f>
        <v/>
      </c>
      <c r="AU5" s="8" t="str">
        <f>IF(AR5="","",IF(AT5&lt;100%, IF(AT5&lt;75%, "ALERTA","EN TERMINO"), IF(AT5=100%, "OK", "EN TERMINO")))</f>
        <v/>
      </c>
      <c r="AV5" s="14"/>
      <c r="AW5" s="14"/>
      <c r="AX5" s="14"/>
      <c r="AY5" s="9"/>
      <c r="AZ5" s="14"/>
      <c r="BA5" s="14"/>
      <c r="BB5" s="7" t="str">
        <f>(IF(BA5="","",IF(OR($M5=0,$M5="",AY5=""),"",BA5/$M5)))</f>
        <v/>
      </c>
      <c r="BC5" s="12" t="str">
        <f>(IF(OR($T5="",BB5=""),"",IF(OR($T5=0,BB5=0),0,IF((BB5*100%)/$T5&gt;100%,100%,(BB5*100%)/$T5))))</f>
        <v/>
      </c>
      <c r="BD5" s="8" t="str">
        <f>IF(BA5="","",IF(BC5&lt;100%, IF(BC5&lt;100%, "ALERTA","EN TERMINO"), IF(BC5=100%, "OK", "EN TERMINO")))</f>
        <v/>
      </c>
      <c r="BE5" s="14"/>
      <c r="BF5" s="14"/>
      <c r="BG5" s="13" t="str">
        <f t="shared" ref="BG5:BG21" si="2">IF(AB5=100%,"CUMPLIDA","INCUMPLIDA")</f>
        <v>INCUMPLIDA</v>
      </c>
      <c r="BH5" s="499"/>
      <c r="BI5" s="499" t="str">
        <f>IF(AF5="CUMPLIDA","CERRADO","ABIERTO")</f>
        <v>ABIERTO</v>
      </c>
      <c r="BJ5" s="14"/>
    </row>
    <row r="6" spans="1:63" ht="35.1" customHeight="1" x14ac:dyDescent="0.2">
      <c r="A6" s="42"/>
      <c r="B6" s="42"/>
      <c r="C6" s="495" t="s">
        <v>154</v>
      </c>
      <c r="D6" s="42"/>
      <c r="E6" s="598"/>
      <c r="F6" s="42"/>
      <c r="G6" s="42">
        <v>2</v>
      </c>
      <c r="H6" s="475" t="s">
        <v>733</v>
      </c>
      <c r="I6" s="52" t="s">
        <v>79</v>
      </c>
      <c r="J6" s="45"/>
      <c r="K6" s="45" t="s">
        <v>111</v>
      </c>
      <c r="L6" s="46" t="s">
        <v>126</v>
      </c>
      <c r="M6" s="47">
        <v>1</v>
      </c>
      <c r="N6" s="495" t="s">
        <v>69</v>
      </c>
      <c r="O6" s="495" t="str">
        <f>IF(H6="","",VLOOKUP(H6,'[1]Procedimientos Publicar'!$C$6:$E$85,3,FALSE))</f>
        <v>SECRETARIA GENERAL</v>
      </c>
      <c r="P6" s="495" t="s">
        <v>72</v>
      </c>
      <c r="Q6" s="42"/>
      <c r="R6" s="42"/>
      <c r="S6" s="42"/>
      <c r="T6" s="48">
        <v>1</v>
      </c>
      <c r="U6" s="42"/>
      <c r="V6" s="50">
        <v>43480</v>
      </c>
      <c r="W6" s="468">
        <v>43951</v>
      </c>
      <c r="X6" s="43">
        <v>43830</v>
      </c>
      <c r="Y6" s="56" t="s">
        <v>141</v>
      </c>
      <c r="Z6" s="42">
        <v>0.7</v>
      </c>
      <c r="AA6" s="51">
        <f t="shared" si="0"/>
        <v>0.7</v>
      </c>
      <c r="AB6" s="48">
        <f>(IF(OR($T6="",AA6=""),"",IF(OR($T6=0,AA6=0),0,IF((AA6*100%)/$T6&gt;100%,100%,(AA6*100%)/$T6))))</f>
        <v>0.7</v>
      </c>
      <c r="AC6" s="8" t="str">
        <f>IF(Z6="","",IF(AB6&lt;100%, IF(AB6&lt;25%, "ALERTA","EN TERMINO"), IF(AB6=100%, "OK", "EN TERMINO")))</f>
        <v>EN TERMINO</v>
      </c>
      <c r="AD6" s="68" t="s">
        <v>743</v>
      </c>
      <c r="AE6" s="14"/>
      <c r="AF6" s="13" t="str">
        <f t="shared" si="1"/>
        <v>PENDIENTE</v>
      </c>
      <c r="AG6" s="5"/>
      <c r="AJ6" s="7" t="str">
        <f>IF(AI6="","",IF(OR($M6=0,$M6="",AG6=""),"",AI6/$M6))</f>
        <v/>
      </c>
      <c r="AK6" s="6" t="str">
        <f>(IF(OR($T6="",AJ6=""),"",IF(OR($T6=0,AJ6=0),0,IF((AJ6*100%)/$T6&gt;100%,100%,(AJ6*100%)/$T6))))</f>
        <v/>
      </c>
      <c r="AL6" s="8" t="str">
        <f>IF(AI6="","",IF(AK6&lt;100%, IF(AK6&lt;50%, "ALERTA","EN TERMINO"), IF(AK6=100%, "OK", "EN TERMINO")))</f>
        <v/>
      </c>
      <c r="AP6" s="9"/>
      <c r="AS6" s="10" t="str">
        <f>(IF(AR6="","",IF(OR($M6=0,$M6="",AP6=""),"",AR6/$M6)))</f>
        <v/>
      </c>
      <c r="AT6" s="11" t="str">
        <f>(IF(OR($T6="",AS6=""),"",IF(OR($T6=0,AS6=0),0,IF((AS6*100%)/$T6&gt;100%,100%,(AS6*100%)/$T6))))</f>
        <v/>
      </c>
      <c r="AU6" s="8" t="str">
        <f>IF(AR6="","",IF(AT6&lt;100%, IF(AT6&lt;75%, "ALERTA","EN TERMINO"), IF(AT6=100%, "OK", "EN TERMINO")))</f>
        <v/>
      </c>
      <c r="AY6" s="9"/>
      <c r="BB6" s="7" t="str">
        <f>(IF(BA6="","",IF(OR($M6=0,$M6="",AY6=""),"",BA6/$M6)))</f>
        <v/>
      </c>
      <c r="BC6" s="12" t="str">
        <f>(IF(OR($T6="",BB6=""),"",IF(OR($T6=0,BB6=0),0,IF((BB6*100%)/$T6&gt;100%,100%,(BB6*100%)/$T6))))</f>
        <v/>
      </c>
      <c r="BD6" s="8" t="str">
        <f>IF(BA6="","",IF(BC6&lt;100%, IF(BC6&lt;100%, "ALERTA","EN TERMINO"), IF(BC6=100%, "OK", "EN TERMINO")))</f>
        <v/>
      </c>
      <c r="BG6" s="13" t="str">
        <f t="shared" si="2"/>
        <v>INCUMPLIDA</v>
      </c>
      <c r="BI6" s="547" t="str">
        <f t="shared" ref="BI6:BI21" si="3">IF(AF6="CUMPLIDA","CERRADO","ABIERTO")</f>
        <v>ABIERTO</v>
      </c>
    </row>
    <row r="7" spans="1:63" ht="35.1" customHeight="1" x14ac:dyDescent="0.2">
      <c r="A7" s="42"/>
      <c r="B7" s="42"/>
      <c r="C7" s="495" t="s">
        <v>154</v>
      </c>
      <c r="D7" s="42"/>
      <c r="E7" s="598"/>
      <c r="F7" s="42"/>
      <c r="G7" s="42">
        <v>3</v>
      </c>
      <c r="H7" s="475" t="s">
        <v>733</v>
      </c>
      <c r="I7" s="44" t="s">
        <v>80</v>
      </c>
      <c r="J7" s="45" t="s">
        <v>96</v>
      </c>
      <c r="K7" s="45" t="s">
        <v>112</v>
      </c>
      <c r="L7" s="45" t="s">
        <v>127</v>
      </c>
      <c r="M7" s="53">
        <v>1</v>
      </c>
      <c r="N7" s="495" t="s">
        <v>69</v>
      </c>
      <c r="O7" s="495" t="str">
        <f>IF(H7="","",VLOOKUP(H7,'[1]Procedimientos Publicar'!$C$6:$E$85,3,FALSE))</f>
        <v>SECRETARIA GENERAL</v>
      </c>
      <c r="P7" s="495" t="s">
        <v>72</v>
      </c>
      <c r="Q7" s="42"/>
      <c r="R7" s="42"/>
      <c r="S7" s="42"/>
      <c r="T7" s="48">
        <v>1</v>
      </c>
      <c r="U7" s="42"/>
      <c r="V7" s="50">
        <v>43480</v>
      </c>
      <c r="W7" s="468">
        <v>43951</v>
      </c>
      <c r="X7" s="43">
        <v>43830</v>
      </c>
      <c r="Y7" s="56" t="s">
        <v>142</v>
      </c>
      <c r="Z7" s="42">
        <v>0.5</v>
      </c>
      <c r="AA7" s="51">
        <f t="shared" si="0"/>
        <v>0.5</v>
      </c>
      <c r="AB7" s="48">
        <f>(IF(OR($T7="",AA7=""),"",IF(OR($T7=0,AA7=0),0,IF((AA7*100%)/$T7&gt;100%,100%,(AA7*100%)/$T7))))</f>
        <v>0.5</v>
      </c>
      <c r="AC7" s="8" t="str">
        <f>IF(Z7="","",IF(AB7&lt;100%, IF(AB7&lt;25%, "ALERTA","EN TERMINO"), IF(AB7=100%, "OK", "EN TERMINO")))</f>
        <v>EN TERMINO</v>
      </c>
      <c r="AD7" s="68" t="s">
        <v>743</v>
      </c>
      <c r="AE7" s="14"/>
      <c r="AF7" s="13" t="str">
        <f t="shared" si="1"/>
        <v>PENDIENTE</v>
      </c>
      <c r="BG7" s="13" t="str">
        <f t="shared" si="2"/>
        <v>INCUMPLIDA</v>
      </c>
      <c r="BI7" s="547" t="str">
        <f t="shared" si="3"/>
        <v>ABIERTO</v>
      </c>
    </row>
    <row r="8" spans="1:63" ht="35.1" customHeight="1" x14ac:dyDescent="0.2">
      <c r="A8" s="42"/>
      <c r="B8" s="42"/>
      <c r="C8" s="495" t="s">
        <v>154</v>
      </c>
      <c r="D8" s="42"/>
      <c r="E8" s="598"/>
      <c r="F8" s="42"/>
      <c r="G8" s="42">
        <v>4</v>
      </c>
      <c r="H8" s="475" t="s">
        <v>733</v>
      </c>
      <c r="I8" s="44" t="s">
        <v>81</v>
      </c>
      <c r="J8" s="45" t="s">
        <v>97</v>
      </c>
      <c r="K8" s="45" t="s">
        <v>113</v>
      </c>
      <c r="L8" s="45" t="s">
        <v>128</v>
      </c>
      <c r="M8" s="53">
        <v>1</v>
      </c>
      <c r="N8" s="495" t="s">
        <v>69</v>
      </c>
      <c r="O8" s="495" t="str">
        <f>IF(H8="","",VLOOKUP(H8,'[1]Procedimientos Publicar'!$C$6:$E$85,3,FALSE))</f>
        <v>SECRETARIA GENERAL</v>
      </c>
      <c r="P8" s="495" t="s">
        <v>72</v>
      </c>
      <c r="Q8" s="42"/>
      <c r="R8" s="42"/>
      <c r="S8" s="42"/>
      <c r="T8" s="48">
        <v>1</v>
      </c>
      <c r="U8" s="42"/>
      <c r="V8" s="50">
        <v>43480</v>
      </c>
      <c r="W8" s="50">
        <v>43661</v>
      </c>
      <c r="X8" s="43">
        <v>43830</v>
      </c>
      <c r="Y8" s="56" t="s">
        <v>143</v>
      </c>
      <c r="Z8" s="42">
        <v>1</v>
      </c>
      <c r="AA8" s="51">
        <f t="shared" si="0"/>
        <v>1</v>
      </c>
      <c r="AB8" s="48">
        <f t="shared" ref="AB8:AB21" si="4">(IF(OR($T8="",AA8=""),"",IF(OR($T8=0,AA8=0),0,IF((AA8*100%)/$T8&gt;100%,100%,(AA8*100%)/$T8))))</f>
        <v>1</v>
      </c>
      <c r="AC8" s="8" t="str">
        <f t="shared" ref="AC8:AC21" si="5">IF(Z8="","",IF(AB8&lt;100%, IF(AB8&lt;25%, "ALERTA","EN TERMINO"), IF(AB8=100%, "OK", "EN TERMINO")))</f>
        <v>OK</v>
      </c>
      <c r="AD8" s="69" t="s">
        <v>245</v>
      </c>
      <c r="AE8" s="14"/>
      <c r="AF8" s="13" t="str">
        <f t="shared" si="1"/>
        <v>CUMPLIDA</v>
      </c>
      <c r="BG8" s="13" t="str">
        <f t="shared" si="2"/>
        <v>CUMPLIDA</v>
      </c>
      <c r="BI8" s="547" t="str">
        <f t="shared" si="3"/>
        <v>CERRADO</v>
      </c>
    </row>
    <row r="9" spans="1:63" ht="35.1" customHeight="1" x14ac:dyDescent="0.25">
      <c r="A9" s="42"/>
      <c r="B9" s="42"/>
      <c r="C9" s="495" t="s">
        <v>154</v>
      </c>
      <c r="D9" s="42"/>
      <c r="E9" s="598"/>
      <c r="F9" s="42"/>
      <c r="G9" s="42">
        <v>5</v>
      </c>
      <c r="H9" s="475" t="s">
        <v>733</v>
      </c>
      <c r="I9" s="44" t="s">
        <v>82</v>
      </c>
      <c r="J9" s="45" t="s">
        <v>98</v>
      </c>
      <c r="K9" s="45" t="s">
        <v>114</v>
      </c>
      <c r="L9" s="45" t="s">
        <v>129</v>
      </c>
      <c r="M9" s="53">
        <v>1</v>
      </c>
      <c r="N9" s="495" t="s">
        <v>69</v>
      </c>
      <c r="O9" s="495" t="str">
        <f>IF(H9="","",VLOOKUP(H9,'[1]Procedimientos Publicar'!$C$6:$E$85,3,FALSE))</f>
        <v>SECRETARIA GENERAL</v>
      </c>
      <c r="P9" s="495" t="s">
        <v>72</v>
      </c>
      <c r="Q9" s="42"/>
      <c r="R9" s="42"/>
      <c r="S9" s="42"/>
      <c r="T9" s="48">
        <v>1</v>
      </c>
      <c r="U9" s="42"/>
      <c r="V9" s="50">
        <v>43480</v>
      </c>
      <c r="W9" s="50">
        <v>43661</v>
      </c>
      <c r="X9" s="43">
        <v>43830</v>
      </c>
      <c r="Y9" s="54" t="s">
        <v>144</v>
      </c>
      <c r="Z9" s="42">
        <v>1</v>
      </c>
      <c r="AA9" s="51">
        <f t="shared" si="0"/>
        <v>1</v>
      </c>
      <c r="AB9" s="48">
        <f t="shared" si="4"/>
        <v>1</v>
      </c>
      <c r="AC9" s="8" t="str">
        <f t="shared" si="5"/>
        <v>OK</v>
      </c>
      <c r="AD9" s="69" t="s">
        <v>245</v>
      </c>
      <c r="AF9" s="13" t="str">
        <f t="shared" si="1"/>
        <v>CUMPLIDA</v>
      </c>
      <c r="BG9" s="13" t="str">
        <f t="shared" si="2"/>
        <v>CUMPLIDA</v>
      </c>
      <c r="BI9" s="547" t="str">
        <f t="shared" si="3"/>
        <v>CERRADO</v>
      </c>
    </row>
    <row r="10" spans="1:63" ht="35.1" customHeight="1" x14ac:dyDescent="0.2">
      <c r="A10" s="42"/>
      <c r="B10" s="42"/>
      <c r="C10" s="495" t="s">
        <v>154</v>
      </c>
      <c r="D10" s="42"/>
      <c r="E10" s="598"/>
      <c r="F10" s="42"/>
      <c r="G10" s="42">
        <v>6</v>
      </c>
      <c r="H10" s="475" t="s">
        <v>733</v>
      </c>
      <c r="I10" s="44" t="s">
        <v>83</v>
      </c>
      <c r="J10" s="45" t="s">
        <v>99</v>
      </c>
      <c r="K10" s="45" t="s">
        <v>115</v>
      </c>
      <c r="L10" s="45" t="s">
        <v>130</v>
      </c>
      <c r="M10" s="53">
        <v>1</v>
      </c>
      <c r="N10" s="495" t="s">
        <v>69</v>
      </c>
      <c r="O10" s="495" t="str">
        <f>IF(H10="","",VLOOKUP(H10,'[1]Procedimientos Publicar'!$C$6:$E$85,3,FALSE))</f>
        <v>SECRETARIA GENERAL</v>
      </c>
      <c r="P10" s="495" t="s">
        <v>72</v>
      </c>
      <c r="Q10" s="42"/>
      <c r="R10" s="42"/>
      <c r="S10" s="42"/>
      <c r="T10" s="48">
        <v>1</v>
      </c>
      <c r="U10" s="42"/>
      <c r="V10" s="50">
        <v>43480</v>
      </c>
      <c r="W10" s="468">
        <v>43951</v>
      </c>
      <c r="X10" s="43">
        <v>43830</v>
      </c>
      <c r="Y10" s="56" t="s">
        <v>141</v>
      </c>
      <c r="Z10" s="42">
        <v>0.7</v>
      </c>
      <c r="AA10" s="51">
        <f t="shared" si="0"/>
        <v>0.7</v>
      </c>
      <c r="AB10" s="48">
        <f t="shared" si="4"/>
        <v>0.7</v>
      </c>
      <c r="AC10" s="8" t="str">
        <f t="shared" si="5"/>
        <v>EN TERMINO</v>
      </c>
      <c r="AD10" s="68" t="s">
        <v>244</v>
      </c>
      <c r="AF10" s="13" t="str">
        <f t="shared" si="1"/>
        <v>PENDIENTE</v>
      </c>
      <c r="BG10" s="13" t="str">
        <f t="shared" si="2"/>
        <v>INCUMPLIDA</v>
      </c>
      <c r="BI10" s="547" t="str">
        <f t="shared" si="3"/>
        <v>ABIERTO</v>
      </c>
    </row>
    <row r="11" spans="1:63" ht="35.1" customHeight="1" x14ac:dyDescent="0.2">
      <c r="A11" s="42"/>
      <c r="B11" s="42"/>
      <c r="C11" s="495" t="s">
        <v>154</v>
      </c>
      <c r="D11" s="42"/>
      <c r="E11" s="598"/>
      <c r="F11" s="42"/>
      <c r="G11" s="42">
        <v>7</v>
      </c>
      <c r="H11" s="475" t="s">
        <v>733</v>
      </c>
      <c r="I11" s="44" t="s">
        <v>84</v>
      </c>
      <c r="J11" s="45" t="s">
        <v>100</v>
      </c>
      <c r="K11" s="45" t="s">
        <v>116</v>
      </c>
      <c r="L11" s="45" t="s">
        <v>131</v>
      </c>
      <c r="M11" s="53">
        <v>1</v>
      </c>
      <c r="N11" s="495" t="s">
        <v>69</v>
      </c>
      <c r="O11" s="495" t="str">
        <f>IF(H11="","",VLOOKUP(H11,'[1]Procedimientos Publicar'!$C$6:$E$85,3,FALSE))</f>
        <v>SECRETARIA GENERAL</v>
      </c>
      <c r="P11" s="495" t="s">
        <v>72</v>
      </c>
      <c r="Q11" s="42"/>
      <c r="R11" s="42"/>
      <c r="S11" s="42"/>
      <c r="T11" s="48">
        <v>1</v>
      </c>
      <c r="U11" s="42"/>
      <c r="V11" s="50">
        <v>43480</v>
      </c>
      <c r="W11" s="50">
        <v>43661</v>
      </c>
      <c r="X11" s="43">
        <v>43830</v>
      </c>
      <c r="Y11" s="56" t="s">
        <v>145</v>
      </c>
      <c r="Z11" s="42">
        <v>1</v>
      </c>
      <c r="AA11" s="51">
        <f t="shared" si="0"/>
        <v>1</v>
      </c>
      <c r="AB11" s="48">
        <f t="shared" si="4"/>
        <v>1</v>
      </c>
      <c r="AC11" s="8" t="str">
        <f t="shared" si="5"/>
        <v>OK</v>
      </c>
      <c r="AD11" s="69" t="s">
        <v>245</v>
      </c>
      <c r="AF11" s="13" t="str">
        <f t="shared" si="1"/>
        <v>CUMPLIDA</v>
      </c>
      <c r="BG11" s="13" t="str">
        <f t="shared" si="2"/>
        <v>CUMPLIDA</v>
      </c>
      <c r="BI11" s="547" t="str">
        <f t="shared" si="3"/>
        <v>CERRADO</v>
      </c>
    </row>
    <row r="12" spans="1:63" ht="35.1" customHeight="1" x14ac:dyDescent="0.2">
      <c r="A12" s="42"/>
      <c r="B12" s="42"/>
      <c r="C12" s="495" t="s">
        <v>154</v>
      </c>
      <c r="D12" s="42"/>
      <c r="E12" s="598"/>
      <c r="F12" s="42"/>
      <c r="G12" s="42">
        <v>8</v>
      </c>
      <c r="H12" s="475" t="s">
        <v>733</v>
      </c>
      <c r="I12" s="44" t="s">
        <v>85</v>
      </c>
      <c r="J12" s="45" t="s">
        <v>101</v>
      </c>
      <c r="K12" s="45" t="s">
        <v>117</v>
      </c>
      <c r="L12" s="45" t="s">
        <v>132</v>
      </c>
      <c r="M12" s="53">
        <v>1</v>
      </c>
      <c r="N12" s="495" t="s">
        <v>69</v>
      </c>
      <c r="O12" s="495" t="str">
        <f>IF(H12="","",VLOOKUP(H12,'[1]Procedimientos Publicar'!$C$6:$E$85,3,FALSE))</f>
        <v>SECRETARIA GENERAL</v>
      </c>
      <c r="P12" s="495" t="s">
        <v>72</v>
      </c>
      <c r="Q12" s="42"/>
      <c r="R12" s="42"/>
      <c r="S12" s="42"/>
      <c r="T12" s="48">
        <v>1</v>
      </c>
      <c r="U12" s="42"/>
      <c r="V12" s="50">
        <v>43480</v>
      </c>
      <c r="W12" s="50">
        <v>43661</v>
      </c>
      <c r="X12" s="43">
        <v>43830</v>
      </c>
      <c r="Y12" s="56" t="s">
        <v>142</v>
      </c>
      <c r="Z12" s="42">
        <v>0.5</v>
      </c>
      <c r="AA12" s="51">
        <f t="shared" si="0"/>
        <v>0.5</v>
      </c>
      <c r="AB12" s="48">
        <f t="shared" si="4"/>
        <v>0.5</v>
      </c>
      <c r="AC12" s="8" t="str">
        <f t="shared" si="5"/>
        <v>EN TERMINO</v>
      </c>
      <c r="AD12" s="68" t="s">
        <v>246</v>
      </c>
      <c r="AF12" s="13" t="str">
        <f t="shared" si="1"/>
        <v>PENDIENTE</v>
      </c>
      <c r="BG12" s="13" t="str">
        <f t="shared" si="2"/>
        <v>INCUMPLIDA</v>
      </c>
      <c r="BI12" s="547" t="str">
        <f t="shared" si="3"/>
        <v>ABIERTO</v>
      </c>
    </row>
    <row r="13" spans="1:63" ht="35.1" customHeight="1" x14ac:dyDescent="0.25">
      <c r="A13" s="42"/>
      <c r="B13" s="42"/>
      <c r="C13" s="495" t="s">
        <v>154</v>
      </c>
      <c r="D13" s="42"/>
      <c r="E13" s="598"/>
      <c r="F13" s="42"/>
      <c r="G13" s="42">
        <v>9</v>
      </c>
      <c r="H13" s="475" t="s">
        <v>733</v>
      </c>
      <c r="I13" s="54" t="s">
        <v>86</v>
      </c>
      <c r="J13" s="45" t="s">
        <v>102</v>
      </c>
      <c r="K13" s="45" t="s">
        <v>118</v>
      </c>
      <c r="L13" s="45" t="s">
        <v>133</v>
      </c>
      <c r="M13" s="53">
        <v>1</v>
      </c>
      <c r="N13" s="495" t="s">
        <v>69</v>
      </c>
      <c r="O13" s="495" t="str">
        <f>IF(H13="","",VLOOKUP(H13,'[1]Procedimientos Publicar'!$C$6:$E$85,3,FALSE))</f>
        <v>SECRETARIA GENERAL</v>
      </c>
      <c r="P13" s="495" t="s">
        <v>72</v>
      </c>
      <c r="Q13" s="42"/>
      <c r="R13" s="42"/>
      <c r="S13" s="42"/>
      <c r="T13" s="48">
        <v>1</v>
      </c>
      <c r="U13" s="42"/>
      <c r="V13" s="50">
        <v>43480</v>
      </c>
      <c r="W13" s="468">
        <v>43951</v>
      </c>
      <c r="X13" s="43">
        <v>43830</v>
      </c>
      <c r="Y13" s="54" t="s">
        <v>146</v>
      </c>
      <c r="Z13" s="42">
        <v>0</v>
      </c>
      <c r="AA13" s="51">
        <f t="shared" si="0"/>
        <v>0</v>
      </c>
      <c r="AB13" s="48">
        <f t="shared" si="4"/>
        <v>0</v>
      </c>
      <c r="AC13" s="8" t="str">
        <f t="shared" si="5"/>
        <v>ALERTA</v>
      </c>
      <c r="AD13" s="70" t="s">
        <v>247</v>
      </c>
      <c r="AF13" s="13" t="str">
        <f t="shared" si="1"/>
        <v>INCUMPLIDA</v>
      </c>
      <c r="BG13" s="13" t="str">
        <f t="shared" si="2"/>
        <v>INCUMPLIDA</v>
      </c>
      <c r="BI13" s="547" t="str">
        <f t="shared" si="3"/>
        <v>ABIERTO</v>
      </c>
    </row>
    <row r="14" spans="1:63" ht="35.1" customHeight="1" x14ac:dyDescent="0.2">
      <c r="A14" s="42"/>
      <c r="B14" s="42"/>
      <c r="C14" s="495" t="s">
        <v>154</v>
      </c>
      <c r="D14" s="42"/>
      <c r="E14" s="598"/>
      <c r="F14" s="42"/>
      <c r="G14" s="42">
        <v>10</v>
      </c>
      <c r="H14" s="475" t="s">
        <v>733</v>
      </c>
      <c r="I14" s="44" t="s">
        <v>87</v>
      </c>
      <c r="J14" s="45" t="s">
        <v>102</v>
      </c>
      <c r="K14" s="45" t="s">
        <v>118</v>
      </c>
      <c r="L14" s="45" t="s">
        <v>133</v>
      </c>
      <c r="M14" s="53">
        <v>1</v>
      </c>
      <c r="N14" s="495" t="s">
        <v>69</v>
      </c>
      <c r="O14" s="495" t="str">
        <f>IF(H14="","",VLOOKUP(H14,'[1]Procedimientos Publicar'!$C$6:$E$85,3,FALSE))</f>
        <v>SECRETARIA GENERAL</v>
      </c>
      <c r="P14" s="495" t="s">
        <v>72</v>
      </c>
      <c r="Q14" s="42"/>
      <c r="R14" s="42"/>
      <c r="S14" s="42"/>
      <c r="T14" s="48">
        <v>1</v>
      </c>
      <c r="U14" s="42"/>
      <c r="V14" s="50">
        <v>43480</v>
      </c>
      <c r="W14" s="468">
        <v>43951</v>
      </c>
      <c r="X14" s="43">
        <v>43830</v>
      </c>
      <c r="Y14" s="57"/>
      <c r="Z14" s="42">
        <v>0</v>
      </c>
      <c r="AA14" s="51">
        <f t="shared" si="0"/>
        <v>0</v>
      </c>
      <c r="AB14" s="48">
        <f t="shared" si="4"/>
        <v>0</v>
      </c>
      <c r="AC14" s="8" t="str">
        <f t="shared" si="5"/>
        <v>ALERTA</v>
      </c>
      <c r="AD14" s="70" t="s">
        <v>247</v>
      </c>
      <c r="AF14" s="13" t="str">
        <f t="shared" si="1"/>
        <v>INCUMPLIDA</v>
      </c>
      <c r="BG14" s="13" t="str">
        <f t="shared" si="2"/>
        <v>INCUMPLIDA</v>
      </c>
      <c r="BI14" s="547" t="str">
        <f t="shared" si="3"/>
        <v>ABIERTO</v>
      </c>
    </row>
    <row r="15" spans="1:63" ht="35.1" customHeight="1" x14ac:dyDescent="0.25">
      <c r="A15" s="42"/>
      <c r="B15" s="42"/>
      <c r="C15" s="495" t="s">
        <v>154</v>
      </c>
      <c r="D15" s="42"/>
      <c r="E15" s="598"/>
      <c r="F15" s="42"/>
      <c r="G15" s="42">
        <v>11</v>
      </c>
      <c r="H15" s="475" t="s">
        <v>733</v>
      </c>
      <c r="I15" s="44" t="s">
        <v>88</v>
      </c>
      <c r="J15" s="45" t="s">
        <v>103</v>
      </c>
      <c r="K15" s="45" t="s">
        <v>119</v>
      </c>
      <c r="L15" s="45" t="s">
        <v>134</v>
      </c>
      <c r="M15" s="53">
        <v>1</v>
      </c>
      <c r="N15" s="495" t="s">
        <v>69</v>
      </c>
      <c r="O15" s="495" t="str">
        <f>IF(H15="","",VLOOKUP(H15,'[1]Procedimientos Publicar'!$C$6:$E$85,3,FALSE))</f>
        <v>SECRETARIA GENERAL</v>
      </c>
      <c r="P15" s="495" t="s">
        <v>72</v>
      </c>
      <c r="Q15" s="42"/>
      <c r="R15" s="42"/>
      <c r="S15" s="42"/>
      <c r="T15" s="48">
        <v>1</v>
      </c>
      <c r="U15" s="42"/>
      <c r="V15" s="50">
        <v>43480</v>
      </c>
      <c r="W15" s="50">
        <v>43661</v>
      </c>
      <c r="X15" s="43">
        <v>43830</v>
      </c>
      <c r="Y15" s="54" t="s">
        <v>147</v>
      </c>
      <c r="Z15" s="42">
        <v>0.5</v>
      </c>
      <c r="AA15" s="51">
        <f t="shared" si="0"/>
        <v>0.5</v>
      </c>
      <c r="AB15" s="48">
        <f t="shared" si="4"/>
        <v>0.5</v>
      </c>
      <c r="AC15" s="8" t="str">
        <f t="shared" si="5"/>
        <v>EN TERMINO</v>
      </c>
      <c r="AD15" s="68" t="s">
        <v>248</v>
      </c>
      <c r="AF15" s="13" t="str">
        <f t="shared" si="1"/>
        <v>PENDIENTE</v>
      </c>
      <c r="BG15" s="13" t="str">
        <f t="shared" si="2"/>
        <v>INCUMPLIDA</v>
      </c>
      <c r="BI15" s="547" t="str">
        <f t="shared" si="3"/>
        <v>ABIERTO</v>
      </c>
    </row>
    <row r="16" spans="1:63" ht="35.1" customHeight="1" x14ac:dyDescent="0.25">
      <c r="A16" s="42"/>
      <c r="B16" s="42"/>
      <c r="C16" s="495" t="s">
        <v>154</v>
      </c>
      <c r="D16" s="42"/>
      <c r="E16" s="598"/>
      <c r="F16" s="42"/>
      <c r="G16" s="42">
        <v>12</v>
      </c>
      <c r="H16" s="475" t="s">
        <v>733</v>
      </c>
      <c r="I16" s="52" t="s">
        <v>89</v>
      </c>
      <c r="J16" s="45" t="s">
        <v>104</v>
      </c>
      <c r="K16" s="45" t="s">
        <v>120</v>
      </c>
      <c r="L16" s="45" t="s">
        <v>135</v>
      </c>
      <c r="M16" s="53">
        <v>1</v>
      </c>
      <c r="N16" s="495" t="s">
        <v>69</v>
      </c>
      <c r="O16" s="495" t="str">
        <f>IF(H16="","",VLOOKUP(H16,'[1]Procedimientos Publicar'!$C$6:$E$85,3,FALSE))</f>
        <v>SECRETARIA GENERAL</v>
      </c>
      <c r="P16" s="495" t="s">
        <v>72</v>
      </c>
      <c r="Q16" s="42"/>
      <c r="R16" s="42"/>
      <c r="S16" s="42"/>
      <c r="T16" s="48">
        <v>1</v>
      </c>
      <c r="U16" s="42"/>
      <c r="V16" s="50">
        <v>43480</v>
      </c>
      <c r="W16" s="468">
        <v>43951</v>
      </c>
      <c r="X16" s="43">
        <v>43830</v>
      </c>
      <c r="Y16" s="54" t="s">
        <v>148</v>
      </c>
      <c r="Z16" s="42">
        <v>0</v>
      </c>
      <c r="AA16" s="51">
        <f t="shared" si="0"/>
        <v>0</v>
      </c>
      <c r="AB16" s="48">
        <f t="shared" si="4"/>
        <v>0</v>
      </c>
      <c r="AC16" s="8" t="str">
        <f t="shared" si="5"/>
        <v>ALERTA</v>
      </c>
      <c r="AD16" s="70" t="s">
        <v>247</v>
      </c>
      <c r="AF16" s="13" t="str">
        <f t="shared" si="1"/>
        <v>INCUMPLIDA</v>
      </c>
      <c r="BG16" s="13" t="str">
        <f t="shared" si="2"/>
        <v>INCUMPLIDA</v>
      </c>
      <c r="BI16" s="547" t="str">
        <f t="shared" si="3"/>
        <v>ABIERTO</v>
      </c>
    </row>
    <row r="17" spans="1:61" ht="35.1" customHeight="1" x14ac:dyDescent="0.2">
      <c r="A17" s="42"/>
      <c r="B17" s="42"/>
      <c r="C17" s="495" t="s">
        <v>154</v>
      </c>
      <c r="D17" s="42"/>
      <c r="E17" s="598"/>
      <c r="F17" s="42"/>
      <c r="G17" s="42">
        <v>13</v>
      </c>
      <c r="H17" s="475" t="s">
        <v>733</v>
      </c>
      <c r="I17" s="54" t="s">
        <v>90</v>
      </c>
      <c r="J17" s="45" t="s">
        <v>105</v>
      </c>
      <c r="K17" s="45" t="s">
        <v>121</v>
      </c>
      <c r="L17" s="45" t="s">
        <v>136</v>
      </c>
      <c r="M17" s="53">
        <v>2</v>
      </c>
      <c r="N17" s="495" t="s">
        <v>69</v>
      </c>
      <c r="O17" s="495" t="str">
        <f>IF(H17="","",VLOOKUP(H17,'[1]Procedimientos Publicar'!$C$6:$E$85,3,FALSE))</f>
        <v>SECRETARIA GENERAL</v>
      </c>
      <c r="P17" s="495" t="s">
        <v>72</v>
      </c>
      <c r="Q17" s="42"/>
      <c r="R17" s="42"/>
      <c r="S17" s="42"/>
      <c r="T17" s="48">
        <v>1</v>
      </c>
      <c r="U17" s="42"/>
      <c r="V17" s="50">
        <v>43480</v>
      </c>
      <c r="W17" s="468">
        <v>43951</v>
      </c>
      <c r="X17" s="43">
        <v>43830</v>
      </c>
      <c r="Y17" s="56" t="s">
        <v>141</v>
      </c>
      <c r="Z17" s="42">
        <v>1.4</v>
      </c>
      <c r="AA17" s="51">
        <f t="shared" si="0"/>
        <v>0.7</v>
      </c>
      <c r="AB17" s="48">
        <f t="shared" si="4"/>
        <v>0.7</v>
      </c>
      <c r="AC17" s="8" t="str">
        <f t="shared" si="5"/>
        <v>EN TERMINO</v>
      </c>
      <c r="AD17" s="68" t="s">
        <v>244</v>
      </c>
      <c r="AF17" s="13" t="str">
        <f t="shared" si="1"/>
        <v>PENDIENTE</v>
      </c>
      <c r="BG17" s="13" t="str">
        <f t="shared" si="2"/>
        <v>INCUMPLIDA</v>
      </c>
      <c r="BI17" s="547" t="str">
        <f t="shared" si="3"/>
        <v>ABIERTO</v>
      </c>
    </row>
    <row r="18" spans="1:61" ht="35.1" customHeight="1" x14ac:dyDescent="0.2">
      <c r="A18" s="42"/>
      <c r="B18" s="42"/>
      <c r="C18" s="495" t="s">
        <v>154</v>
      </c>
      <c r="D18" s="42"/>
      <c r="E18" s="598"/>
      <c r="F18" s="42"/>
      <c r="G18" s="42">
        <v>14</v>
      </c>
      <c r="H18" s="475" t="s">
        <v>733</v>
      </c>
      <c r="I18" s="54" t="s">
        <v>91</v>
      </c>
      <c r="J18" s="45" t="s">
        <v>106</v>
      </c>
      <c r="K18" s="45" t="s">
        <v>122</v>
      </c>
      <c r="L18" s="45" t="s">
        <v>137</v>
      </c>
      <c r="M18" s="53">
        <v>1</v>
      </c>
      <c r="N18" s="495" t="s">
        <v>69</v>
      </c>
      <c r="O18" s="495" t="str">
        <f>IF(H18="","",VLOOKUP(H18,'[1]Procedimientos Publicar'!$C$6:$E$85,3,FALSE))</f>
        <v>SECRETARIA GENERAL</v>
      </c>
      <c r="P18" s="495" t="s">
        <v>72</v>
      </c>
      <c r="Q18" s="42"/>
      <c r="R18" s="42"/>
      <c r="S18" s="42"/>
      <c r="T18" s="48">
        <v>1</v>
      </c>
      <c r="U18" s="42"/>
      <c r="V18" s="50">
        <v>43480</v>
      </c>
      <c r="W18" s="468">
        <v>43951</v>
      </c>
      <c r="X18" s="43">
        <v>43830</v>
      </c>
      <c r="Y18" s="56" t="s">
        <v>149</v>
      </c>
      <c r="Z18" s="42">
        <v>0.7</v>
      </c>
      <c r="AA18" s="51">
        <f t="shared" si="0"/>
        <v>0.7</v>
      </c>
      <c r="AB18" s="48">
        <f t="shared" si="4"/>
        <v>0.7</v>
      </c>
      <c r="AC18" s="8" t="str">
        <f t="shared" si="5"/>
        <v>EN TERMINO</v>
      </c>
      <c r="AD18" s="68" t="s">
        <v>244</v>
      </c>
      <c r="AF18" s="13" t="str">
        <f t="shared" si="1"/>
        <v>PENDIENTE</v>
      </c>
      <c r="BG18" s="13" t="str">
        <f t="shared" si="2"/>
        <v>INCUMPLIDA</v>
      </c>
      <c r="BI18" s="547" t="str">
        <f t="shared" si="3"/>
        <v>ABIERTO</v>
      </c>
    </row>
    <row r="19" spans="1:61" ht="35.1" customHeight="1" x14ac:dyDescent="0.2">
      <c r="A19" s="42"/>
      <c r="B19" s="42"/>
      <c r="C19" s="495" t="s">
        <v>154</v>
      </c>
      <c r="D19" s="42"/>
      <c r="E19" s="598"/>
      <c r="F19" s="42"/>
      <c r="G19" s="42">
        <v>15</v>
      </c>
      <c r="H19" s="475" t="s">
        <v>733</v>
      </c>
      <c r="I19" s="54" t="s">
        <v>94</v>
      </c>
      <c r="J19" s="45" t="s">
        <v>107</v>
      </c>
      <c r="K19" s="45" t="s">
        <v>123</v>
      </c>
      <c r="L19" s="45" t="s">
        <v>138</v>
      </c>
      <c r="M19" s="53">
        <v>1</v>
      </c>
      <c r="N19" s="495" t="s">
        <v>69</v>
      </c>
      <c r="O19" s="495" t="str">
        <f>IF(H19="","",VLOOKUP(H19,'[1]Procedimientos Publicar'!$C$6:$E$85,3,FALSE))</f>
        <v>SECRETARIA GENERAL</v>
      </c>
      <c r="P19" s="495" t="s">
        <v>72</v>
      </c>
      <c r="Q19" s="42"/>
      <c r="R19" s="42"/>
      <c r="S19" s="42"/>
      <c r="T19" s="48">
        <v>1</v>
      </c>
      <c r="U19" s="42"/>
      <c r="V19" s="50">
        <v>43480</v>
      </c>
      <c r="W19" s="50">
        <v>43661</v>
      </c>
      <c r="X19" s="43">
        <v>43830</v>
      </c>
      <c r="Y19" s="56" t="s">
        <v>150</v>
      </c>
      <c r="Z19" s="42">
        <v>1</v>
      </c>
      <c r="AA19" s="51">
        <f t="shared" si="0"/>
        <v>1</v>
      </c>
      <c r="AB19" s="48">
        <f t="shared" si="4"/>
        <v>1</v>
      </c>
      <c r="AC19" s="8" t="str">
        <f t="shared" si="5"/>
        <v>OK</v>
      </c>
      <c r="AD19" s="69" t="s">
        <v>245</v>
      </c>
      <c r="AF19" s="13" t="str">
        <f t="shared" si="1"/>
        <v>CUMPLIDA</v>
      </c>
      <c r="BG19" s="13" t="str">
        <f t="shared" si="2"/>
        <v>CUMPLIDA</v>
      </c>
      <c r="BI19" s="547" t="str">
        <f t="shared" si="3"/>
        <v>CERRADO</v>
      </c>
    </row>
    <row r="20" spans="1:61" ht="35.1" customHeight="1" x14ac:dyDescent="0.2">
      <c r="A20" s="42"/>
      <c r="B20" s="42"/>
      <c r="C20" s="495" t="s">
        <v>154</v>
      </c>
      <c r="D20" s="42"/>
      <c r="E20" s="598"/>
      <c r="F20" s="42"/>
      <c r="G20" s="42">
        <v>16</v>
      </c>
      <c r="H20" s="475" t="s">
        <v>733</v>
      </c>
      <c r="I20" s="54" t="s">
        <v>92</v>
      </c>
      <c r="J20" s="45" t="s">
        <v>108</v>
      </c>
      <c r="K20" s="45" t="s">
        <v>124</v>
      </c>
      <c r="L20" s="45" t="s">
        <v>139</v>
      </c>
      <c r="M20" s="53">
        <v>1</v>
      </c>
      <c r="N20" s="495" t="s">
        <v>69</v>
      </c>
      <c r="O20" s="495" t="str">
        <f>IF(H20="","",VLOOKUP(H20,'[1]Procedimientos Publicar'!$C$6:$E$85,3,FALSE))</f>
        <v>SECRETARIA GENERAL</v>
      </c>
      <c r="P20" s="495" t="s">
        <v>72</v>
      </c>
      <c r="Q20" s="42"/>
      <c r="R20" s="42"/>
      <c r="S20" s="42"/>
      <c r="T20" s="48">
        <v>1</v>
      </c>
      <c r="U20" s="42"/>
      <c r="V20" s="50">
        <v>43480</v>
      </c>
      <c r="W20" s="468">
        <v>43951</v>
      </c>
      <c r="X20" s="43">
        <v>43830</v>
      </c>
      <c r="Y20" s="56" t="s">
        <v>151</v>
      </c>
      <c r="Z20" s="42">
        <v>0</v>
      </c>
      <c r="AA20" s="51">
        <f t="shared" si="0"/>
        <v>0</v>
      </c>
      <c r="AB20" s="48">
        <f t="shared" si="4"/>
        <v>0</v>
      </c>
      <c r="AC20" s="8" t="str">
        <f t="shared" si="5"/>
        <v>ALERTA</v>
      </c>
      <c r="AD20" s="70" t="s">
        <v>247</v>
      </c>
      <c r="AF20" s="13" t="str">
        <f t="shared" si="1"/>
        <v>INCUMPLIDA</v>
      </c>
      <c r="BG20" s="13" t="str">
        <f t="shared" si="2"/>
        <v>INCUMPLIDA</v>
      </c>
      <c r="BI20" s="547" t="str">
        <f t="shared" si="3"/>
        <v>ABIERTO</v>
      </c>
    </row>
    <row r="21" spans="1:61" ht="35.1" customHeight="1" x14ac:dyDescent="0.25">
      <c r="A21" s="42"/>
      <c r="B21" s="42"/>
      <c r="C21" s="495" t="s">
        <v>154</v>
      </c>
      <c r="D21" s="42"/>
      <c r="E21" s="598"/>
      <c r="F21" s="42"/>
      <c r="G21" s="42">
        <v>17</v>
      </c>
      <c r="H21" s="475" t="s">
        <v>733</v>
      </c>
      <c r="I21" s="54" t="s">
        <v>93</v>
      </c>
      <c r="J21" s="45" t="s">
        <v>109</v>
      </c>
      <c r="K21" s="45" t="s">
        <v>125</v>
      </c>
      <c r="L21" s="55" t="s">
        <v>140</v>
      </c>
      <c r="M21" s="53">
        <v>1</v>
      </c>
      <c r="N21" s="495" t="s">
        <v>69</v>
      </c>
      <c r="O21" s="495" t="str">
        <f>IF(H21="","",VLOOKUP(H21,'[1]Procedimientos Publicar'!$C$6:$E$85,3,FALSE))</f>
        <v>SECRETARIA GENERAL</v>
      </c>
      <c r="P21" s="495" t="s">
        <v>72</v>
      </c>
      <c r="Q21" s="42"/>
      <c r="R21" s="42"/>
      <c r="S21" s="42"/>
      <c r="T21" s="48">
        <v>1</v>
      </c>
      <c r="U21" s="42"/>
      <c r="V21" s="50">
        <v>43480</v>
      </c>
      <c r="W21" s="50">
        <v>43661</v>
      </c>
      <c r="X21" s="43">
        <v>43830</v>
      </c>
      <c r="Y21" s="58" t="s">
        <v>152</v>
      </c>
      <c r="Z21" s="42">
        <v>1</v>
      </c>
      <c r="AA21" s="51">
        <f t="shared" si="0"/>
        <v>1</v>
      </c>
      <c r="AB21" s="48">
        <f t="shared" si="4"/>
        <v>1</v>
      </c>
      <c r="AC21" s="8" t="str">
        <f t="shared" si="5"/>
        <v>OK</v>
      </c>
      <c r="AD21" s="69" t="s">
        <v>245</v>
      </c>
      <c r="AF21" s="13" t="str">
        <f t="shared" si="1"/>
        <v>CUMPLIDA</v>
      </c>
      <c r="BG21" s="13" t="str">
        <f t="shared" si="2"/>
        <v>CUMPLIDA</v>
      </c>
      <c r="BI21" s="547" t="str">
        <f t="shared" si="3"/>
        <v>CERRADO</v>
      </c>
    </row>
    <row r="22" spans="1:61" s="499" customFormat="1" ht="69" customHeight="1" x14ac:dyDescent="0.25">
      <c r="C22" s="500"/>
      <c r="E22" s="637"/>
      <c r="H22" s="500"/>
      <c r="I22" s="524"/>
      <c r="N22" s="500"/>
      <c r="O22" s="500"/>
      <c r="P22" s="500"/>
      <c r="T22" s="146"/>
      <c r="X22" s="147"/>
      <c r="Y22" s="361"/>
      <c r="AA22" s="362"/>
      <c r="AB22" s="146"/>
      <c r="AD22" s="363"/>
      <c r="AE22" s="363"/>
      <c r="AF22" s="470"/>
      <c r="BG22" s="470"/>
    </row>
    <row r="23" spans="1:61" s="499" customFormat="1" ht="69" customHeight="1" x14ac:dyDescent="0.25">
      <c r="C23" s="500"/>
      <c r="E23" s="637"/>
      <c r="H23" s="500"/>
      <c r="I23" s="524"/>
      <c r="N23" s="500"/>
      <c r="O23" s="500"/>
      <c r="P23" s="500"/>
      <c r="T23" s="146"/>
      <c r="X23" s="147"/>
      <c r="Y23" s="361"/>
      <c r="AA23" s="362"/>
      <c r="AB23" s="146"/>
      <c r="AD23" s="364"/>
      <c r="AE23" s="364"/>
      <c r="AF23" s="470"/>
      <c r="BG23" s="470"/>
    </row>
    <row r="24" spans="1:61" s="499" customFormat="1" ht="69" customHeight="1" x14ac:dyDescent="0.25">
      <c r="C24" s="500"/>
      <c r="E24" s="637"/>
      <c r="H24" s="500"/>
      <c r="I24" s="524"/>
      <c r="N24" s="500"/>
      <c r="O24" s="500"/>
      <c r="P24" s="500"/>
      <c r="T24" s="146"/>
      <c r="X24" s="147"/>
      <c r="Y24" s="361"/>
      <c r="AA24" s="362"/>
      <c r="AB24" s="365"/>
      <c r="AD24" s="364"/>
      <c r="AE24" s="364"/>
      <c r="AF24" s="470"/>
      <c r="BG24" s="470"/>
    </row>
    <row r="25" spans="1:61" s="499" customFormat="1" ht="69" customHeight="1" x14ac:dyDescent="0.25">
      <c r="C25" s="500"/>
      <c r="E25" s="500"/>
      <c r="H25" s="500"/>
      <c r="I25" s="202"/>
      <c r="J25" s="366"/>
      <c r="K25" s="367"/>
      <c r="L25" s="258"/>
      <c r="N25" s="500"/>
      <c r="O25" s="500"/>
      <c r="P25" s="500"/>
      <c r="T25" s="146"/>
      <c r="W25" s="368"/>
      <c r="X25" s="147"/>
      <c r="Y25" s="361"/>
      <c r="AA25" s="362"/>
      <c r="AB25" s="365"/>
      <c r="AD25" s="364"/>
      <c r="AE25" s="364"/>
      <c r="AF25" s="470"/>
      <c r="BG25" s="470"/>
    </row>
    <row r="26" spans="1:61" s="466" customFormat="1" ht="69" customHeight="1" x14ac:dyDescent="0.25">
      <c r="C26" s="464"/>
      <c r="E26" s="508"/>
      <c r="H26" s="464"/>
      <c r="I26" s="202"/>
      <c r="J26" s="15"/>
      <c r="K26" s="17"/>
      <c r="L26" s="20"/>
      <c r="M26" s="21"/>
      <c r="N26" s="464"/>
      <c r="O26" s="464"/>
      <c r="P26" s="464"/>
      <c r="S26" s="20"/>
      <c r="T26" s="146"/>
      <c r="V26" s="18"/>
      <c r="W26" s="18"/>
      <c r="X26" s="147"/>
      <c r="Y26" s="202"/>
      <c r="AA26" s="362"/>
      <c r="AB26" s="365"/>
      <c r="AD26" s="202"/>
      <c r="AF26" s="470"/>
      <c r="BG26" s="470"/>
    </row>
    <row r="27" spans="1:61" s="466" customFormat="1" ht="69" customHeight="1" x14ac:dyDescent="0.25">
      <c r="C27" s="464"/>
      <c r="E27" s="508"/>
      <c r="H27" s="464"/>
      <c r="I27" s="202"/>
      <c r="J27" s="22"/>
      <c r="K27" s="17"/>
      <c r="L27" s="20"/>
      <c r="M27" s="21"/>
      <c r="N27" s="464"/>
      <c r="O27" s="464"/>
      <c r="P27" s="464"/>
      <c r="S27" s="20"/>
      <c r="T27" s="146"/>
      <c r="V27" s="18"/>
      <c r="W27" s="18"/>
      <c r="X27" s="147"/>
      <c r="Y27" s="202"/>
      <c r="AA27" s="362"/>
      <c r="AB27" s="365"/>
      <c r="AD27" s="202"/>
      <c r="AF27" s="470"/>
      <c r="BG27" s="470"/>
    </row>
    <row r="28" spans="1:61" s="466" customFormat="1" ht="69" customHeight="1" x14ac:dyDescent="0.25">
      <c r="C28" s="464"/>
      <c r="E28" s="637"/>
      <c r="H28" s="501"/>
      <c r="I28" s="369"/>
      <c r="J28" s="369"/>
      <c r="K28" s="27"/>
      <c r="L28" s="27"/>
      <c r="M28" s="197"/>
      <c r="N28" s="464"/>
      <c r="O28" s="464"/>
      <c r="P28" s="464"/>
      <c r="S28" s="27"/>
      <c r="T28" s="146"/>
      <c r="V28" s="18"/>
      <c r="W28" s="18"/>
      <c r="X28" s="147"/>
      <c r="Y28" s="370"/>
      <c r="AA28" s="362"/>
      <c r="AB28" s="365"/>
      <c r="AD28" s="202"/>
      <c r="BG28" s="470"/>
    </row>
    <row r="29" spans="1:61" s="466" customFormat="1" ht="69" customHeight="1" x14ac:dyDescent="0.2">
      <c r="C29" s="464"/>
      <c r="E29" s="637"/>
      <c r="H29" s="501"/>
      <c r="I29" s="369"/>
      <c r="J29" s="371"/>
      <c r="K29" s="27"/>
      <c r="L29" s="27"/>
      <c r="M29" s="197"/>
      <c r="N29" s="464"/>
      <c r="O29" s="464"/>
      <c r="P29" s="464"/>
      <c r="S29" s="27"/>
      <c r="T29" s="146"/>
      <c r="V29" s="18"/>
      <c r="W29" s="18"/>
      <c r="X29" s="147"/>
      <c r="Y29" s="372"/>
      <c r="AA29" s="362"/>
      <c r="AB29" s="365"/>
      <c r="AD29" s="155"/>
      <c r="BG29" s="470"/>
    </row>
    <row r="30" spans="1:61" s="466" customFormat="1" ht="69" customHeight="1" x14ac:dyDescent="0.2">
      <c r="C30" s="464"/>
      <c r="E30" s="637"/>
      <c r="H30" s="501"/>
      <c r="I30" s="369"/>
      <c r="J30" s="371"/>
      <c r="K30" s="27"/>
      <c r="L30" s="27"/>
      <c r="M30" s="197"/>
      <c r="N30" s="464"/>
      <c r="O30" s="464"/>
      <c r="P30" s="464"/>
      <c r="S30" s="27"/>
      <c r="T30" s="146"/>
      <c r="V30" s="18"/>
      <c r="W30" s="18"/>
      <c r="X30" s="147"/>
      <c r="Y30" s="372"/>
      <c r="AA30" s="362"/>
      <c r="AB30" s="365"/>
      <c r="AD30" s="155"/>
      <c r="BG30" s="470"/>
    </row>
    <row r="31" spans="1:61" s="466" customFormat="1" ht="69" customHeight="1" x14ac:dyDescent="0.25">
      <c r="C31" s="464"/>
      <c r="E31" s="637"/>
      <c r="H31" s="501"/>
      <c r="I31" s="369"/>
      <c r="J31" s="369"/>
      <c r="K31" s="27"/>
      <c r="L31" s="27"/>
      <c r="M31" s="197"/>
      <c r="N31" s="464"/>
      <c r="O31" s="464"/>
      <c r="P31" s="464"/>
      <c r="S31" s="27"/>
      <c r="T31" s="146"/>
      <c r="V31" s="18"/>
      <c r="W31" s="18"/>
      <c r="X31" s="147"/>
      <c r="Y31" s="28"/>
      <c r="AA31" s="362"/>
      <c r="AB31" s="365"/>
      <c r="AD31" s="202"/>
      <c r="AF31" s="470"/>
      <c r="BG31" s="470"/>
    </row>
    <row r="32" spans="1:61" s="466" customFormat="1" ht="69" customHeight="1" x14ac:dyDescent="0.25">
      <c r="C32" s="464"/>
      <c r="E32" s="637"/>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637"/>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637"/>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637"/>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637"/>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637"/>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637"/>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637"/>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637"/>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637"/>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637"/>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640"/>
      <c r="H43" s="501"/>
      <c r="I43" s="202"/>
      <c r="N43" s="464"/>
      <c r="O43" s="464"/>
      <c r="P43" s="464"/>
      <c r="T43" s="146"/>
      <c r="X43" s="147"/>
      <c r="AA43" s="362"/>
      <c r="AB43" s="365"/>
      <c r="AF43" s="470"/>
      <c r="BG43" s="470"/>
    </row>
    <row r="44" spans="3:59" s="466" customFormat="1" ht="69" customHeight="1" x14ac:dyDescent="0.25">
      <c r="C44" s="464"/>
      <c r="E44" s="640"/>
      <c r="H44" s="501"/>
      <c r="I44" s="202"/>
      <c r="N44" s="464"/>
      <c r="O44" s="464"/>
      <c r="P44" s="464"/>
      <c r="T44" s="146"/>
      <c r="X44" s="147"/>
      <c r="AA44" s="362"/>
      <c r="AB44" s="365"/>
      <c r="AF44" s="470"/>
      <c r="BG44" s="470"/>
    </row>
    <row r="45" spans="3:59" s="466" customFormat="1" ht="69" customHeight="1" x14ac:dyDescent="0.25">
      <c r="C45" s="464"/>
      <c r="E45" s="640"/>
      <c r="H45" s="501"/>
      <c r="I45" s="376"/>
      <c r="N45" s="464"/>
      <c r="O45" s="464"/>
      <c r="P45" s="464"/>
      <c r="T45" s="146"/>
      <c r="X45" s="147"/>
      <c r="AA45" s="362"/>
      <c r="AB45" s="365"/>
      <c r="AF45" s="470"/>
      <c r="BG45" s="470"/>
    </row>
    <row r="46" spans="3:59" s="466" customFormat="1" ht="69" customHeight="1" x14ac:dyDescent="0.25">
      <c r="C46" s="464"/>
      <c r="E46" s="639"/>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639"/>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639"/>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637"/>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637"/>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637"/>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637"/>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637"/>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634"/>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634"/>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634"/>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634"/>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634"/>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634"/>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634"/>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634"/>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634"/>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634"/>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637"/>
      <c r="H64" s="501"/>
      <c r="I64" s="367"/>
      <c r="J64" s="392"/>
      <c r="N64" s="464"/>
      <c r="O64" s="464"/>
      <c r="P64" s="464"/>
      <c r="T64" s="146"/>
      <c r="X64" s="147"/>
      <c r="Y64" s="203"/>
      <c r="AA64" s="362"/>
      <c r="AB64" s="365"/>
      <c r="AD64" s="15"/>
      <c r="AF64" s="470"/>
      <c r="BG64" s="470"/>
    </row>
    <row r="65" spans="3:59" s="466" customFormat="1" ht="69" customHeight="1" x14ac:dyDescent="0.25">
      <c r="C65" s="464"/>
      <c r="E65" s="637"/>
      <c r="H65" s="501"/>
      <c r="I65" s="202"/>
      <c r="J65" s="392"/>
      <c r="N65" s="464"/>
      <c r="O65" s="464"/>
      <c r="P65" s="464"/>
      <c r="T65" s="146"/>
      <c r="X65" s="147"/>
      <c r="Y65" s="203"/>
      <c r="AA65" s="362"/>
      <c r="AB65" s="365"/>
      <c r="AD65" s="15"/>
      <c r="AF65" s="470"/>
      <c r="BG65" s="470"/>
    </row>
    <row r="66" spans="3:59" s="466" customFormat="1" ht="69" customHeight="1" x14ac:dyDescent="0.25">
      <c r="C66" s="464"/>
      <c r="E66" s="637"/>
      <c r="H66" s="501"/>
      <c r="I66" s="202"/>
      <c r="J66" s="392"/>
      <c r="N66" s="464"/>
      <c r="O66" s="464"/>
      <c r="P66" s="464"/>
      <c r="T66" s="146"/>
      <c r="X66" s="147"/>
      <c r="Y66" s="203"/>
      <c r="AA66" s="362"/>
      <c r="AB66" s="365"/>
      <c r="AD66" s="15"/>
      <c r="AF66" s="470"/>
      <c r="BG66" s="470"/>
    </row>
    <row r="67" spans="3:59" s="466" customFormat="1" ht="69" customHeight="1" x14ac:dyDescent="0.25">
      <c r="C67" s="464"/>
      <c r="E67" s="637"/>
      <c r="H67" s="501"/>
      <c r="I67" s="202"/>
      <c r="J67" s="392"/>
      <c r="N67" s="464"/>
      <c r="O67" s="464"/>
      <c r="P67" s="464"/>
      <c r="T67" s="146"/>
      <c r="X67" s="147"/>
      <c r="Y67" s="203"/>
      <c r="AA67" s="362"/>
      <c r="AB67" s="365"/>
      <c r="AD67" s="15"/>
      <c r="AF67" s="470"/>
      <c r="BG67" s="470"/>
    </row>
    <row r="68" spans="3:59" s="466" customFormat="1" ht="69" customHeight="1" x14ac:dyDescent="0.2">
      <c r="C68" s="464"/>
      <c r="E68" s="639"/>
      <c r="H68" s="501"/>
      <c r="I68" s="370"/>
      <c r="N68" s="464"/>
      <c r="O68" s="464"/>
      <c r="P68" s="464"/>
      <c r="T68" s="146"/>
      <c r="X68" s="147"/>
      <c r="Y68" s="372"/>
      <c r="AA68" s="362"/>
      <c r="AB68" s="365"/>
      <c r="AF68" s="470"/>
      <c r="BG68" s="470"/>
    </row>
    <row r="69" spans="3:59" s="466" customFormat="1" ht="69" customHeight="1" x14ac:dyDescent="0.25">
      <c r="C69" s="464"/>
      <c r="E69" s="639"/>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639"/>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639"/>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639"/>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639"/>
      <c r="H73" s="501"/>
      <c r="I73" s="370"/>
      <c r="N73" s="464"/>
      <c r="O73" s="464"/>
      <c r="T73" s="146"/>
      <c r="X73" s="147"/>
      <c r="Y73" s="372"/>
      <c r="AA73" s="362"/>
      <c r="AB73" s="365"/>
      <c r="AF73" s="470"/>
      <c r="BG73" s="470"/>
    </row>
    <row r="74" spans="3:59" s="466" customFormat="1" ht="69" customHeight="1" x14ac:dyDescent="0.2">
      <c r="C74" s="464"/>
      <c r="E74" s="639"/>
      <c r="H74" s="501"/>
      <c r="I74" s="370"/>
      <c r="N74" s="464"/>
      <c r="O74" s="464"/>
      <c r="T74" s="146"/>
      <c r="X74" s="147"/>
      <c r="Y74" s="372"/>
      <c r="AA74" s="362"/>
      <c r="AB74" s="365"/>
      <c r="AF74" s="470"/>
      <c r="BG74" s="470"/>
    </row>
    <row r="75" spans="3:59" s="466" customFormat="1" ht="69" customHeight="1" x14ac:dyDescent="0.25">
      <c r="C75" s="464"/>
      <c r="E75" s="639"/>
      <c r="H75" s="501"/>
      <c r="I75" s="202"/>
      <c r="N75" s="464"/>
      <c r="O75" s="464"/>
      <c r="P75" s="395"/>
      <c r="T75" s="146"/>
      <c r="X75" s="147"/>
      <c r="Y75" s="366"/>
      <c r="AA75" s="362"/>
      <c r="AB75" s="365"/>
      <c r="AF75" s="470"/>
      <c r="BG75" s="470"/>
    </row>
    <row r="76" spans="3:59" s="466" customFormat="1" ht="69" customHeight="1" x14ac:dyDescent="0.2">
      <c r="C76" s="464"/>
      <c r="E76" s="639"/>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639"/>
      <c r="H77" s="258"/>
      <c r="I77" s="370"/>
      <c r="J77" s="396"/>
      <c r="N77" s="464"/>
      <c r="O77" s="464"/>
      <c r="P77" s="464"/>
      <c r="T77" s="146"/>
      <c r="X77" s="147"/>
      <c r="AA77" s="362"/>
      <c r="AB77" s="365"/>
      <c r="AF77" s="470"/>
      <c r="BG77" s="470"/>
    </row>
    <row r="78" spans="3:59" s="466" customFormat="1" ht="69" customHeight="1" x14ac:dyDescent="0.2">
      <c r="C78" s="464"/>
      <c r="E78" s="639"/>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639"/>
      <c r="H79" s="258"/>
      <c r="I79" s="386"/>
      <c r="J79" s="398"/>
      <c r="K79" s="398"/>
      <c r="N79" s="464"/>
      <c r="O79" s="464"/>
      <c r="P79" s="464"/>
      <c r="T79" s="146"/>
      <c r="X79" s="147"/>
      <c r="AA79" s="362"/>
      <c r="AB79" s="365"/>
      <c r="AF79" s="470"/>
      <c r="BG79" s="470"/>
    </row>
    <row r="80" spans="3:59" s="466" customFormat="1" ht="69" customHeight="1" x14ac:dyDescent="0.2">
      <c r="C80" s="464"/>
      <c r="E80" s="634"/>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634"/>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634"/>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634"/>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634"/>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634"/>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634"/>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634"/>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634"/>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634"/>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634"/>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634"/>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634"/>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634"/>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634"/>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639"/>
      <c r="H95" s="501"/>
      <c r="I95" s="388"/>
      <c r="J95" s="199"/>
      <c r="N95" s="464"/>
      <c r="O95" s="464"/>
      <c r="P95" s="464"/>
      <c r="T95" s="146"/>
      <c r="X95" s="147"/>
      <c r="Y95" s="258"/>
      <c r="AA95" s="362"/>
      <c r="AB95" s="365"/>
      <c r="AF95" s="470"/>
      <c r="BG95" s="470"/>
    </row>
    <row r="96" spans="3:59" s="466" customFormat="1" ht="69" customHeight="1" x14ac:dyDescent="0.25">
      <c r="C96" s="464"/>
      <c r="E96" s="639"/>
      <c r="H96" s="501"/>
      <c r="I96" s="504"/>
      <c r="N96" s="464"/>
      <c r="O96" s="464"/>
      <c r="P96" s="464"/>
      <c r="T96" s="146"/>
      <c r="X96" s="147"/>
      <c r="AA96" s="362"/>
      <c r="AB96" s="365"/>
      <c r="AF96" s="470"/>
      <c r="BG96" s="470"/>
    </row>
    <row r="97" spans="3:59" s="466" customFormat="1" ht="69" customHeight="1" x14ac:dyDescent="0.25">
      <c r="C97" s="464"/>
      <c r="E97" s="639"/>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639"/>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639"/>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639"/>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639"/>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639"/>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639"/>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639"/>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639"/>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639"/>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639"/>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640"/>
      <c r="H108" s="501"/>
      <c r="I108" s="202"/>
      <c r="N108" s="464"/>
      <c r="O108" s="464"/>
      <c r="P108" s="464"/>
      <c r="T108" s="146"/>
      <c r="X108" s="147"/>
      <c r="AA108" s="362"/>
      <c r="AB108" s="365"/>
      <c r="AF108" s="470"/>
      <c r="BG108" s="470"/>
    </row>
    <row r="109" spans="3:59" s="466" customFormat="1" ht="69" customHeight="1" x14ac:dyDescent="0.25">
      <c r="C109" s="464"/>
      <c r="E109" s="640"/>
      <c r="H109" s="501"/>
      <c r="I109" s="202"/>
      <c r="N109" s="464"/>
      <c r="O109" s="464"/>
      <c r="P109" s="464"/>
      <c r="T109" s="146"/>
      <c r="X109" s="147"/>
      <c r="AA109" s="362"/>
      <c r="AB109" s="365"/>
      <c r="AF109" s="470"/>
      <c r="BG109" s="470"/>
    </row>
    <row r="110" spans="3:59" s="466" customFormat="1" ht="69" customHeight="1" x14ac:dyDescent="0.25">
      <c r="C110" s="464"/>
      <c r="E110" s="640"/>
      <c r="H110" s="501"/>
      <c r="I110" s="202"/>
      <c r="N110" s="464"/>
      <c r="O110" s="464"/>
      <c r="P110" s="464"/>
      <c r="T110" s="146"/>
      <c r="X110" s="147"/>
      <c r="AA110" s="362"/>
      <c r="AB110" s="365"/>
      <c r="AF110" s="470"/>
      <c r="BG110" s="470"/>
    </row>
    <row r="111" spans="3:59" s="466" customFormat="1" ht="69" customHeight="1" x14ac:dyDescent="0.25">
      <c r="C111" s="464"/>
      <c r="E111" s="640"/>
      <c r="H111" s="501"/>
      <c r="I111" s="202"/>
      <c r="N111" s="464"/>
      <c r="O111" s="464"/>
      <c r="P111" s="464"/>
      <c r="T111" s="146"/>
      <c r="X111" s="147"/>
      <c r="AA111" s="362"/>
      <c r="AB111" s="365"/>
      <c r="AF111" s="470"/>
      <c r="BG111" s="470"/>
    </row>
    <row r="112" spans="3:59" s="466" customFormat="1" ht="69" customHeight="1" x14ac:dyDescent="0.25">
      <c r="C112" s="464"/>
      <c r="E112" s="640"/>
      <c r="H112" s="501"/>
      <c r="I112" s="202"/>
      <c r="N112" s="464"/>
      <c r="O112" s="464"/>
      <c r="P112" s="464"/>
      <c r="T112" s="146"/>
      <c r="X112" s="147"/>
      <c r="AA112" s="362"/>
      <c r="AB112" s="365"/>
      <c r="AF112" s="470"/>
      <c r="BG112" s="470"/>
    </row>
    <row r="113" spans="3:59" s="466" customFormat="1" ht="69" customHeight="1" x14ac:dyDescent="0.25">
      <c r="C113" s="464"/>
      <c r="E113" s="639"/>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639"/>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639"/>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634"/>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634"/>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634"/>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634"/>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634"/>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634"/>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634"/>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634"/>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634"/>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634"/>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634"/>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638"/>
      <c r="H127" s="258"/>
      <c r="I127" s="465"/>
      <c r="K127" s="15"/>
      <c r="N127" s="464"/>
      <c r="O127" s="464"/>
      <c r="P127" s="464"/>
      <c r="T127" s="146"/>
      <c r="X127" s="147"/>
      <c r="AA127" s="362"/>
      <c r="AB127" s="365"/>
      <c r="AF127" s="470"/>
      <c r="BG127" s="470"/>
    </row>
    <row r="128" spans="3:59" s="466" customFormat="1" ht="69" customHeight="1" x14ac:dyDescent="0.25">
      <c r="C128" s="464"/>
      <c r="E128" s="638"/>
      <c r="H128" s="258"/>
      <c r="I128" s="465"/>
      <c r="K128" s="15"/>
      <c r="N128" s="464"/>
      <c r="O128" s="464"/>
      <c r="P128" s="464"/>
      <c r="T128" s="146"/>
      <c r="X128" s="147"/>
      <c r="AA128" s="362"/>
      <c r="AB128" s="365"/>
      <c r="AF128" s="470"/>
      <c r="BG128" s="470"/>
    </row>
    <row r="129" spans="3:59" s="466" customFormat="1" ht="69" customHeight="1" x14ac:dyDescent="0.25">
      <c r="C129" s="464"/>
      <c r="E129" s="638"/>
      <c r="H129" s="258"/>
      <c r="I129" s="376"/>
      <c r="K129" s="15"/>
      <c r="N129" s="464"/>
      <c r="O129" s="464"/>
      <c r="P129" s="464"/>
      <c r="T129" s="146"/>
      <c r="X129" s="147"/>
      <c r="AA129" s="362"/>
      <c r="AB129" s="365"/>
      <c r="AF129" s="470"/>
      <c r="BG129" s="470"/>
    </row>
    <row r="130" spans="3:59" s="466" customFormat="1" ht="69" customHeight="1" x14ac:dyDescent="0.25">
      <c r="C130" s="464"/>
      <c r="E130" s="638"/>
      <c r="H130" s="258"/>
      <c r="I130" s="376"/>
      <c r="K130" s="15"/>
      <c r="N130" s="464"/>
      <c r="O130" s="464"/>
      <c r="P130" s="464"/>
      <c r="T130" s="146"/>
      <c r="X130" s="147"/>
      <c r="AA130" s="362"/>
      <c r="AB130" s="365"/>
      <c r="AF130" s="470"/>
      <c r="BG130" s="470"/>
    </row>
    <row r="131" spans="3:59" s="466" customFormat="1" ht="69" customHeight="1" x14ac:dyDescent="0.25">
      <c r="C131" s="464"/>
      <c r="E131" s="638"/>
      <c r="H131" s="258"/>
      <c r="I131" s="376"/>
      <c r="N131" s="464"/>
      <c r="O131" s="464"/>
      <c r="P131" s="464"/>
      <c r="T131" s="146"/>
      <c r="X131" s="147"/>
      <c r="AA131" s="362"/>
      <c r="AB131" s="365"/>
      <c r="AF131" s="470"/>
      <c r="BG131" s="470"/>
    </row>
    <row r="132" spans="3:59" s="466" customFormat="1" ht="69" customHeight="1" x14ac:dyDescent="0.25">
      <c r="C132" s="464"/>
      <c r="E132" s="638"/>
      <c r="H132" s="258"/>
      <c r="I132" s="379"/>
      <c r="N132" s="464"/>
      <c r="O132" s="464"/>
      <c r="P132" s="464"/>
      <c r="T132" s="146"/>
      <c r="X132" s="147"/>
      <c r="AA132" s="362"/>
      <c r="AB132" s="365"/>
      <c r="AF132" s="470"/>
      <c r="BG132" s="470"/>
    </row>
    <row r="133" spans="3:59" s="466" customFormat="1" ht="69" customHeight="1" x14ac:dyDescent="0.25">
      <c r="C133" s="464"/>
      <c r="E133" s="638"/>
      <c r="H133" s="258"/>
      <c r="I133" s="376"/>
      <c r="N133" s="464"/>
      <c r="O133" s="464"/>
      <c r="P133" s="464"/>
      <c r="T133" s="146"/>
      <c r="X133" s="147"/>
      <c r="AA133" s="362"/>
      <c r="AB133" s="365"/>
      <c r="AF133" s="470"/>
      <c r="BG133" s="470"/>
    </row>
    <row r="134" spans="3:59" s="466" customFormat="1" ht="69" customHeight="1" x14ac:dyDescent="0.25">
      <c r="C134" s="464"/>
      <c r="E134" s="638"/>
      <c r="H134" s="506"/>
      <c r="I134" s="376"/>
      <c r="N134" s="464"/>
      <c r="O134" s="464"/>
      <c r="P134" s="464"/>
      <c r="T134" s="146"/>
      <c r="X134" s="147"/>
      <c r="AA134" s="362"/>
      <c r="AB134" s="365"/>
      <c r="AF134" s="470"/>
      <c r="BG134" s="470"/>
    </row>
    <row r="135" spans="3:59" s="466" customFormat="1" ht="69" customHeight="1" x14ac:dyDescent="0.25">
      <c r="C135" s="464"/>
      <c r="E135" s="638"/>
      <c r="H135" s="258"/>
      <c r="I135" s="376"/>
      <c r="N135" s="464"/>
      <c r="O135" s="464"/>
      <c r="P135" s="464"/>
      <c r="T135" s="146"/>
      <c r="X135" s="147"/>
      <c r="AA135" s="362"/>
      <c r="AB135" s="365"/>
      <c r="AF135" s="470"/>
      <c r="BG135" s="470"/>
    </row>
    <row r="136" spans="3:59" s="466" customFormat="1" ht="69" customHeight="1" x14ac:dyDescent="0.25">
      <c r="C136" s="464"/>
      <c r="E136" s="638"/>
      <c r="H136" s="258"/>
      <c r="I136" s="376"/>
      <c r="N136" s="464"/>
      <c r="O136" s="464"/>
      <c r="P136" s="464"/>
      <c r="T136" s="146"/>
      <c r="X136" s="147"/>
      <c r="AA136" s="362"/>
      <c r="AB136" s="365"/>
      <c r="AF136" s="470"/>
      <c r="BG136" s="470"/>
    </row>
    <row r="137" spans="3:59" s="466" customFormat="1" ht="69" customHeight="1" x14ac:dyDescent="0.25">
      <c r="C137" s="464"/>
      <c r="E137" s="638"/>
      <c r="H137" s="258"/>
      <c r="I137" s="376"/>
      <c r="N137" s="464"/>
      <c r="O137" s="464"/>
      <c r="P137" s="464"/>
      <c r="T137" s="146"/>
      <c r="X137" s="147"/>
      <c r="AA137" s="362"/>
      <c r="AB137" s="365"/>
      <c r="AF137" s="470"/>
      <c r="BG137" s="470"/>
    </row>
    <row r="138" spans="3:59" s="466" customFormat="1" ht="69" customHeight="1" x14ac:dyDescent="0.25">
      <c r="C138" s="464"/>
      <c r="E138" s="634"/>
      <c r="H138" s="258"/>
      <c r="I138" s="202"/>
      <c r="N138" s="464"/>
      <c r="O138" s="464"/>
      <c r="P138" s="464"/>
      <c r="T138" s="146"/>
      <c r="X138" s="147"/>
      <c r="AA138" s="362"/>
      <c r="AB138" s="365"/>
      <c r="AF138" s="470"/>
      <c r="BG138" s="470"/>
    </row>
    <row r="139" spans="3:59" s="466" customFormat="1" ht="69" customHeight="1" x14ac:dyDescent="0.25">
      <c r="C139" s="464"/>
      <c r="E139" s="634"/>
      <c r="H139" s="258"/>
      <c r="I139" s="202"/>
      <c r="N139" s="464"/>
      <c r="O139" s="464"/>
      <c r="P139" s="464"/>
      <c r="T139" s="146"/>
      <c r="X139" s="147"/>
      <c r="AA139" s="362"/>
      <c r="AB139" s="365"/>
      <c r="AF139" s="470"/>
      <c r="BG139" s="470"/>
    </row>
    <row r="140" spans="3:59" s="466" customFormat="1" ht="69" customHeight="1" x14ac:dyDescent="0.25">
      <c r="C140" s="464"/>
      <c r="E140" s="634"/>
      <c r="H140" s="258"/>
      <c r="I140" s="376"/>
      <c r="N140" s="464"/>
      <c r="O140" s="464"/>
      <c r="P140" s="464"/>
      <c r="T140" s="146"/>
      <c r="X140" s="147"/>
      <c r="AA140" s="362"/>
      <c r="AB140" s="365"/>
      <c r="AF140" s="470"/>
      <c r="BG140" s="470"/>
    </row>
    <row r="141" spans="3:59" s="466" customFormat="1" ht="69" customHeight="1" x14ac:dyDescent="0.25">
      <c r="C141" s="464"/>
      <c r="E141" s="634"/>
      <c r="H141" s="258"/>
      <c r="I141" s="202"/>
      <c r="N141" s="464"/>
      <c r="O141" s="464"/>
      <c r="P141" s="464"/>
      <c r="T141" s="146"/>
      <c r="X141" s="147"/>
      <c r="AA141" s="362"/>
      <c r="AB141" s="365"/>
      <c r="AF141" s="470"/>
      <c r="BG141" s="470"/>
    </row>
    <row r="142" spans="3:59" s="466" customFormat="1" ht="69" customHeight="1" x14ac:dyDescent="0.25">
      <c r="C142" s="464"/>
      <c r="E142" s="634"/>
      <c r="H142" s="258"/>
      <c r="I142" s="376"/>
      <c r="N142" s="464"/>
      <c r="O142" s="464"/>
      <c r="P142" s="464"/>
      <c r="T142" s="146"/>
      <c r="X142" s="147"/>
      <c r="AA142" s="362"/>
      <c r="AB142" s="365"/>
      <c r="AF142" s="470"/>
      <c r="BG142" s="470"/>
    </row>
    <row r="143" spans="3:59" s="466" customFormat="1" ht="69" customHeight="1" x14ac:dyDescent="0.25">
      <c r="C143" s="464"/>
      <c r="E143" s="634"/>
      <c r="H143" s="258"/>
      <c r="I143" s="202"/>
      <c r="N143" s="464"/>
      <c r="O143" s="464"/>
      <c r="P143" s="464"/>
      <c r="T143" s="146"/>
      <c r="X143" s="147"/>
      <c r="AA143" s="362"/>
      <c r="AB143" s="365"/>
      <c r="AF143" s="470"/>
      <c r="BG143" s="470"/>
    </row>
    <row r="144" spans="3:59" s="466" customFormat="1" ht="69" customHeight="1" x14ac:dyDescent="0.25">
      <c r="C144" s="464"/>
      <c r="E144" s="634"/>
      <c r="H144" s="258"/>
      <c r="I144" s="376"/>
      <c r="N144" s="464"/>
      <c r="O144" s="464"/>
      <c r="P144" s="464"/>
      <c r="T144" s="146"/>
      <c r="X144" s="147"/>
      <c r="AA144" s="362"/>
      <c r="AB144" s="365"/>
      <c r="AF144" s="470"/>
      <c r="BG144" s="470"/>
    </row>
    <row r="145" spans="3:59" s="466" customFormat="1" ht="69" customHeight="1" x14ac:dyDescent="0.25">
      <c r="C145" s="464"/>
      <c r="E145" s="634"/>
      <c r="H145" s="258"/>
      <c r="I145" s="202"/>
      <c r="N145" s="464"/>
      <c r="O145" s="464"/>
      <c r="P145" s="464"/>
      <c r="T145" s="146"/>
      <c r="X145" s="147"/>
      <c r="AA145" s="362"/>
      <c r="AB145" s="365"/>
      <c r="AF145" s="470"/>
      <c r="BG145" s="470"/>
    </row>
    <row r="146" spans="3:59" s="466" customFormat="1" ht="69" customHeight="1" x14ac:dyDescent="0.25">
      <c r="C146" s="464"/>
      <c r="E146" s="634"/>
      <c r="H146" s="258"/>
      <c r="I146" s="202"/>
      <c r="N146" s="464"/>
      <c r="O146" s="464"/>
      <c r="P146" s="464"/>
      <c r="T146" s="146"/>
      <c r="X146" s="147"/>
      <c r="AA146" s="362"/>
      <c r="AB146" s="365"/>
      <c r="AF146" s="470"/>
      <c r="BG146" s="470"/>
    </row>
    <row r="147" spans="3:59" s="466" customFormat="1" ht="69" customHeight="1" x14ac:dyDescent="0.25">
      <c r="C147" s="464"/>
      <c r="E147" s="635"/>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635"/>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635"/>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635"/>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635"/>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635"/>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635"/>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635"/>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637"/>
      <c r="H155" s="258"/>
      <c r="I155" s="385"/>
      <c r="N155" s="464"/>
      <c r="O155" s="464"/>
      <c r="P155" s="464"/>
      <c r="T155" s="146"/>
      <c r="X155" s="147"/>
      <c r="Y155" s="366"/>
      <c r="AA155" s="362"/>
      <c r="AB155" s="365"/>
      <c r="AF155" s="470"/>
      <c r="BG155" s="470"/>
    </row>
    <row r="156" spans="3:59" s="466" customFormat="1" ht="69" customHeight="1" x14ac:dyDescent="0.25">
      <c r="C156" s="464"/>
      <c r="E156" s="637"/>
      <c r="H156" s="258"/>
      <c r="I156" s="385"/>
      <c r="N156" s="464"/>
      <c r="O156" s="464"/>
      <c r="P156" s="464"/>
      <c r="T156" s="146"/>
      <c r="X156" s="147"/>
      <c r="Y156" s="366"/>
      <c r="AA156" s="362"/>
      <c r="AB156" s="365"/>
      <c r="AF156" s="470"/>
      <c r="BG156" s="470"/>
    </row>
    <row r="157" spans="3:59" s="466" customFormat="1" ht="69" customHeight="1" x14ac:dyDescent="0.25">
      <c r="C157" s="464"/>
      <c r="E157" s="637"/>
      <c r="H157" s="258"/>
      <c r="I157" s="385"/>
      <c r="N157" s="464"/>
      <c r="O157" s="464"/>
      <c r="P157" s="464"/>
      <c r="T157" s="146"/>
      <c r="X157" s="147"/>
      <c r="Y157" s="366"/>
      <c r="AA157" s="362"/>
      <c r="AB157" s="365"/>
      <c r="AF157" s="470"/>
      <c r="BG157" s="470"/>
    </row>
    <row r="158" spans="3:59" s="466" customFormat="1" ht="69" customHeight="1" x14ac:dyDescent="0.25">
      <c r="C158" s="464"/>
      <c r="E158" s="637"/>
      <c r="H158" s="258"/>
      <c r="I158" s="385"/>
      <c r="N158" s="464"/>
      <c r="O158" s="464"/>
      <c r="P158" s="464"/>
      <c r="T158" s="146"/>
      <c r="X158" s="147"/>
      <c r="Y158" s="366"/>
      <c r="AA158" s="362"/>
      <c r="AB158" s="365"/>
      <c r="AF158" s="470"/>
      <c r="BG158" s="470"/>
    </row>
    <row r="159" spans="3:59" s="466" customFormat="1" ht="69" customHeight="1" x14ac:dyDescent="0.25">
      <c r="C159" s="464"/>
      <c r="E159" s="637"/>
      <c r="H159" s="258"/>
      <c r="I159" s="385"/>
      <c r="N159" s="464"/>
      <c r="O159" s="464"/>
      <c r="P159" s="464"/>
      <c r="T159" s="146"/>
      <c r="X159" s="147"/>
      <c r="Y159" s="418"/>
      <c r="AA159" s="362"/>
      <c r="AB159" s="365"/>
      <c r="AF159" s="470"/>
      <c r="BG159" s="470"/>
    </row>
    <row r="160" spans="3:59" s="466" customFormat="1" ht="69" customHeight="1" x14ac:dyDescent="0.25">
      <c r="C160" s="464"/>
      <c r="E160" s="637"/>
      <c r="H160" s="258"/>
      <c r="I160" s="385"/>
      <c r="N160" s="464"/>
      <c r="O160" s="464"/>
      <c r="P160" s="464"/>
      <c r="T160" s="146"/>
      <c r="X160" s="147"/>
      <c r="Y160" s="366"/>
      <c r="AA160" s="362"/>
      <c r="AB160" s="365"/>
      <c r="AF160" s="470"/>
      <c r="BG160" s="470"/>
    </row>
    <row r="161" spans="3:59" s="466" customFormat="1" ht="69" customHeight="1" x14ac:dyDescent="0.25">
      <c r="C161" s="464"/>
      <c r="E161" s="637"/>
      <c r="H161" s="258"/>
      <c r="I161" s="385"/>
      <c r="N161" s="464"/>
      <c r="O161" s="464"/>
      <c r="P161" s="464"/>
      <c r="T161" s="146"/>
      <c r="X161" s="147"/>
      <c r="Y161" s="366"/>
      <c r="AA161" s="362"/>
      <c r="AB161" s="365"/>
      <c r="AF161" s="470"/>
      <c r="BG161" s="470"/>
    </row>
    <row r="162" spans="3:59" s="466" customFormat="1" ht="69" customHeight="1" x14ac:dyDescent="0.25">
      <c r="C162" s="464"/>
      <c r="E162" s="637"/>
      <c r="H162" s="258"/>
      <c r="I162" s="385"/>
      <c r="N162" s="464"/>
      <c r="O162" s="464"/>
      <c r="P162" s="464"/>
      <c r="T162" s="146"/>
      <c r="X162" s="147"/>
      <c r="Y162" s="366"/>
      <c r="AA162" s="362"/>
      <c r="AB162" s="365"/>
      <c r="AF162" s="470"/>
      <c r="BG162" s="470"/>
    </row>
    <row r="163" spans="3:59" s="466" customFormat="1" ht="69" customHeight="1" x14ac:dyDescent="0.25">
      <c r="C163" s="464"/>
      <c r="E163" s="637"/>
      <c r="H163" s="258"/>
      <c r="I163" s="366"/>
      <c r="N163" s="464"/>
      <c r="O163" s="464"/>
      <c r="P163" s="464"/>
      <c r="T163" s="146"/>
      <c r="X163" s="147"/>
      <c r="Y163" s="366"/>
      <c r="AA163" s="362"/>
      <c r="AB163" s="365"/>
      <c r="AF163" s="470"/>
      <c r="BG163" s="470"/>
    </row>
    <row r="164" spans="3:59" s="466" customFormat="1" ht="69" customHeight="1" x14ac:dyDescent="0.25">
      <c r="C164" s="464"/>
      <c r="E164" s="637"/>
      <c r="H164" s="258"/>
      <c r="I164" s="366"/>
      <c r="N164" s="464"/>
      <c r="O164" s="464"/>
      <c r="P164" s="464"/>
      <c r="T164" s="146"/>
      <c r="X164" s="147"/>
      <c r="Y164" s="366"/>
      <c r="AA164" s="362"/>
      <c r="AB164" s="365"/>
      <c r="AF164" s="470"/>
      <c r="BG164" s="470"/>
    </row>
    <row r="165" spans="3:59" s="466" customFormat="1" ht="69" customHeight="1" x14ac:dyDescent="0.25">
      <c r="C165" s="464"/>
      <c r="E165" s="637"/>
      <c r="H165" s="258"/>
      <c r="I165" s="385"/>
      <c r="N165" s="464"/>
      <c r="O165" s="464"/>
      <c r="P165" s="464"/>
      <c r="T165" s="146"/>
      <c r="X165" s="147"/>
      <c r="Y165" s="366"/>
      <c r="AA165" s="362"/>
      <c r="AB165" s="365"/>
      <c r="AF165" s="470"/>
      <c r="BG165" s="470"/>
    </row>
    <row r="166" spans="3:59" s="466" customFormat="1" ht="69" customHeight="1" x14ac:dyDescent="0.25">
      <c r="C166" s="464"/>
      <c r="E166" s="637"/>
      <c r="H166" s="258"/>
      <c r="I166" s="385"/>
      <c r="N166" s="464"/>
      <c r="O166" s="464"/>
      <c r="P166" s="464"/>
      <c r="T166" s="146"/>
      <c r="X166" s="147"/>
      <c r="Y166" s="366"/>
      <c r="AA166" s="362"/>
      <c r="AB166" s="365"/>
      <c r="AF166" s="470"/>
      <c r="BG166" s="470"/>
    </row>
    <row r="167" spans="3:59" s="466" customFormat="1" ht="69" customHeight="1" x14ac:dyDescent="0.25">
      <c r="C167" s="464"/>
      <c r="E167" s="637"/>
      <c r="H167" s="258"/>
      <c r="I167" s="385"/>
      <c r="N167" s="464"/>
      <c r="O167" s="464"/>
      <c r="P167" s="464"/>
      <c r="T167" s="146"/>
      <c r="X167" s="147"/>
      <c r="Y167" s="366"/>
      <c r="AA167" s="362"/>
      <c r="AB167" s="365"/>
      <c r="AF167" s="470"/>
      <c r="BG167" s="470"/>
    </row>
    <row r="168" spans="3:59" s="466" customFormat="1" ht="69" customHeight="1" x14ac:dyDescent="0.25">
      <c r="C168" s="464"/>
      <c r="E168" s="637"/>
      <c r="H168" s="258"/>
      <c r="I168" s="366"/>
      <c r="N168" s="464"/>
      <c r="O168" s="464"/>
      <c r="P168" s="464"/>
      <c r="T168" s="146"/>
      <c r="X168" s="147"/>
      <c r="Y168" s="366"/>
      <c r="AA168" s="362"/>
      <c r="AB168" s="365"/>
      <c r="AF168" s="470"/>
      <c r="BG168" s="470"/>
    </row>
    <row r="169" spans="3:59" s="466" customFormat="1" ht="69" customHeight="1" x14ac:dyDescent="0.25">
      <c r="C169" s="464"/>
      <c r="E169" s="637"/>
      <c r="H169" s="258"/>
      <c r="I169" s="366"/>
      <c r="N169" s="464"/>
      <c r="O169" s="464"/>
      <c r="P169" s="464"/>
      <c r="T169" s="146"/>
      <c r="X169" s="147"/>
      <c r="Y169" s="366"/>
      <c r="AA169" s="362"/>
      <c r="AB169" s="365"/>
      <c r="AF169" s="470"/>
      <c r="BG169" s="470"/>
    </row>
    <row r="170" spans="3:59" s="466" customFormat="1" ht="69" customHeight="1" x14ac:dyDescent="0.25">
      <c r="C170" s="464"/>
      <c r="E170" s="637"/>
      <c r="H170" s="258"/>
      <c r="I170" s="366"/>
      <c r="N170" s="464"/>
      <c r="O170" s="464"/>
      <c r="P170" s="464"/>
      <c r="T170" s="146"/>
      <c r="X170" s="147"/>
      <c r="Y170" s="366"/>
      <c r="AA170" s="362"/>
      <c r="AB170" s="365"/>
      <c r="AF170" s="470"/>
      <c r="BG170" s="470"/>
    </row>
    <row r="171" spans="3:59" s="466" customFormat="1" ht="69" customHeight="1" x14ac:dyDescent="0.25">
      <c r="C171" s="464"/>
      <c r="E171" s="637"/>
      <c r="H171" s="258"/>
      <c r="I171" s="366"/>
      <c r="N171" s="464"/>
      <c r="O171" s="464"/>
      <c r="P171" s="464"/>
      <c r="T171" s="146"/>
      <c r="X171" s="147"/>
      <c r="Y171" s="407"/>
      <c r="AA171" s="362"/>
      <c r="AB171" s="365"/>
      <c r="AF171" s="470"/>
      <c r="BG171" s="470"/>
    </row>
    <row r="172" spans="3:59" s="466" customFormat="1" ht="69" customHeight="1" x14ac:dyDescent="0.25">
      <c r="C172" s="464"/>
      <c r="E172" s="637"/>
      <c r="H172" s="258"/>
      <c r="I172" s="366"/>
      <c r="N172" s="464"/>
      <c r="O172" s="464"/>
      <c r="P172" s="464"/>
      <c r="T172" s="146"/>
      <c r="X172" s="147"/>
      <c r="Y172" s="366"/>
      <c r="AA172" s="362"/>
      <c r="AB172" s="365"/>
      <c r="AF172" s="470"/>
      <c r="BG172" s="470"/>
    </row>
    <row r="173" spans="3:59" s="466" customFormat="1" ht="69" customHeight="1" x14ac:dyDescent="0.25">
      <c r="C173" s="464"/>
      <c r="E173" s="637"/>
      <c r="H173" s="258"/>
      <c r="I173" s="366"/>
      <c r="N173" s="464"/>
      <c r="O173" s="464"/>
      <c r="P173" s="464"/>
      <c r="T173" s="146"/>
      <c r="X173" s="147"/>
      <c r="Y173" s="366"/>
      <c r="AA173" s="362"/>
      <c r="AB173" s="365"/>
      <c r="AF173" s="470"/>
      <c r="BG173" s="470"/>
    </row>
    <row r="174" spans="3:59" s="466" customFormat="1" ht="69" customHeight="1" x14ac:dyDescent="0.25">
      <c r="C174" s="464"/>
      <c r="E174" s="637"/>
      <c r="H174" s="258"/>
      <c r="I174" s="366"/>
      <c r="N174" s="464"/>
      <c r="O174" s="464"/>
      <c r="P174" s="464"/>
      <c r="T174" s="146"/>
      <c r="X174" s="147"/>
      <c r="Y174" s="366"/>
      <c r="AA174" s="362"/>
      <c r="AB174" s="365"/>
      <c r="AF174" s="470"/>
      <c r="BG174" s="470"/>
    </row>
    <row r="175" spans="3:59" s="466" customFormat="1" ht="69" customHeight="1" x14ac:dyDescent="0.25">
      <c r="C175" s="464"/>
      <c r="E175" s="637"/>
      <c r="H175" s="258"/>
      <c r="I175" s="385"/>
      <c r="N175" s="464"/>
      <c r="O175" s="464"/>
      <c r="P175" s="464"/>
      <c r="T175" s="146"/>
      <c r="X175" s="147"/>
      <c r="Y175" s="361"/>
      <c r="AA175" s="362"/>
      <c r="AB175" s="365"/>
      <c r="AF175" s="470"/>
      <c r="BG175" s="470"/>
    </row>
    <row r="176" spans="3:59" s="466" customFormat="1" ht="69" customHeight="1" x14ac:dyDescent="0.25">
      <c r="C176" s="464"/>
      <c r="E176" s="637"/>
      <c r="H176" s="258"/>
      <c r="I176" s="419"/>
      <c r="N176" s="464"/>
      <c r="O176" s="464"/>
      <c r="P176" s="464"/>
      <c r="T176" s="146"/>
      <c r="X176" s="147"/>
      <c r="Y176" s="406"/>
      <c r="AA176" s="362"/>
      <c r="AB176" s="365"/>
      <c r="AF176" s="470"/>
      <c r="BG176" s="470"/>
    </row>
    <row r="177" spans="3:59" s="466" customFormat="1" ht="69" customHeight="1" x14ac:dyDescent="0.25">
      <c r="C177" s="464"/>
      <c r="E177" s="637"/>
      <c r="H177" s="258"/>
      <c r="I177" s="419"/>
      <c r="N177" s="464"/>
      <c r="O177" s="464"/>
      <c r="P177" s="464"/>
      <c r="T177" s="146"/>
      <c r="X177" s="147"/>
      <c r="Y177" s="361"/>
      <c r="AA177" s="362"/>
      <c r="AB177" s="365"/>
      <c r="AF177" s="470"/>
      <c r="BG177" s="470"/>
    </row>
    <row r="178" spans="3:59" s="466" customFormat="1" ht="69" customHeight="1" x14ac:dyDescent="0.25">
      <c r="C178" s="464"/>
      <c r="E178" s="637"/>
      <c r="H178" s="258"/>
      <c r="I178" s="419"/>
      <c r="N178" s="464"/>
      <c r="O178" s="464"/>
      <c r="P178" s="464"/>
      <c r="T178" s="146"/>
      <c r="X178" s="147"/>
      <c r="Y178" s="361"/>
      <c r="AA178" s="362"/>
      <c r="AB178" s="365"/>
      <c r="AF178" s="470"/>
      <c r="BG178" s="470"/>
    </row>
    <row r="179" spans="3:59" s="466" customFormat="1" ht="69" customHeight="1" x14ac:dyDescent="0.25">
      <c r="C179" s="464"/>
      <c r="E179" s="637"/>
      <c r="H179" s="258"/>
      <c r="I179" s="385"/>
      <c r="N179" s="464"/>
      <c r="O179" s="464"/>
      <c r="P179" s="464"/>
      <c r="T179" s="146"/>
      <c r="X179" s="147"/>
      <c r="Y179" s="361"/>
      <c r="AA179" s="362"/>
      <c r="AB179" s="365"/>
      <c r="AF179" s="470"/>
      <c r="BG179" s="470"/>
    </row>
    <row r="180" spans="3:59" s="466" customFormat="1" ht="69" customHeight="1" x14ac:dyDescent="0.25">
      <c r="C180" s="464"/>
      <c r="E180" s="637"/>
      <c r="H180" s="258"/>
      <c r="I180" s="385"/>
      <c r="N180" s="464"/>
      <c r="O180" s="464"/>
      <c r="P180" s="464"/>
      <c r="T180" s="146"/>
      <c r="X180" s="147"/>
      <c r="Y180" s="361"/>
      <c r="AA180" s="362"/>
      <c r="AB180" s="365"/>
      <c r="AF180" s="470"/>
      <c r="BG180" s="470"/>
    </row>
    <row r="181" spans="3:59" s="466" customFormat="1" ht="69" customHeight="1" x14ac:dyDescent="0.25">
      <c r="C181" s="464"/>
      <c r="E181" s="637"/>
      <c r="H181" s="258"/>
      <c r="I181" s="385"/>
      <c r="N181" s="464"/>
      <c r="O181" s="464"/>
      <c r="P181" s="464"/>
      <c r="T181" s="146"/>
      <c r="X181" s="147"/>
      <c r="Y181" s="361"/>
      <c r="AA181" s="362"/>
      <c r="AB181" s="365"/>
      <c r="AF181" s="470"/>
      <c r="BG181" s="470"/>
    </row>
    <row r="182" spans="3:59" s="466" customFormat="1" ht="69" customHeight="1" x14ac:dyDescent="0.25">
      <c r="C182" s="464"/>
      <c r="E182" s="637"/>
      <c r="H182" s="258"/>
      <c r="I182" s="376"/>
      <c r="N182" s="464"/>
      <c r="O182" s="464"/>
      <c r="P182" s="464"/>
      <c r="T182" s="146"/>
      <c r="X182" s="147"/>
      <c r="Y182" s="361"/>
      <c r="AA182" s="362"/>
      <c r="AB182" s="365"/>
      <c r="AF182" s="470"/>
      <c r="BG182" s="470"/>
    </row>
    <row r="183" spans="3:59" s="466" customFormat="1" ht="69" customHeight="1" x14ac:dyDescent="0.25">
      <c r="C183" s="464"/>
      <c r="E183" s="637"/>
      <c r="H183" s="258"/>
      <c r="I183" s="385"/>
      <c r="N183" s="464"/>
      <c r="O183" s="464"/>
      <c r="P183" s="464"/>
      <c r="T183" s="146"/>
      <c r="X183" s="147"/>
      <c r="Y183" s="361"/>
      <c r="AA183" s="362"/>
      <c r="AB183" s="365"/>
      <c r="AF183" s="470"/>
      <c r="BG183" s="470"/>
    </row>
    <row r="184" spans="3:59" s="466" customFormat="1" ht="69" customHeight="1" x14ac:dyDescent="0.25">
      <c r="C184" s="464"/>
      <c r="E184" s="637"/>
      <c r="H184" s="258"/>
      <c r="I184" s="385"/>
      <c r="N184" s="464"/>
      <c r="O184" s="464"/>
      <c r="P184" s="464"/>
      <c r="T184" s="146"/>
      <c r="X184" s="147"/>
      <c r="Y184" s="361"/>
      <c r="AA184" s="362"/>
      <c r="AB184" s="365"/>
      <c r="AF184" s="470"/>
      <c r="BG184" s="470"/>
    </row>
    <row r="185" spans="3:59" s="466" customFormat="1" ht="69" customHeight="1" x14ac:dyDescent="0.25">
      <c r="C185" s="464"/>
      <c r="E185" s="637"/>
      <c r="H185" s="258"/>
      <c r="I185" s="385"/>
      <c r="N185" s="464"/>
      <c r="O185" s="464"/>
      <c r="P185" s="464"/>
      <c r="T185" s="146"/>
      <c r="X185" s="147"/>
      <c r="Y185" s="361"/>
      <c r="AA185" s="362"/>
      <c r="AB185" s="365"/>
      <c r="AF185" s="470"/>
      <c r="BG185" s="470"/>
    </row>
    <row r="186" spans="3:59" s="466" customFormat="1" ht="69" customHeight="1" x14ac:dyDescent="0.25">
      <c r="C186" s="464"/>
      <c r="E186" s="637"/>
      <c r="H186" s="258"/>
      <c r="I186" s="376"/>
      <c r="N186" s="464"/>
      <c r="O186" s="464"/>
      <c r="P186" s="464"/>
      <c r="T186" s="146"/>
      <c r="X186" s="147"/>
      <c r="Y186" s="379"/>
      <c r="AA186" s="362"/>
      <c r="AB186" s="365"/>
      <c r="AF186" s="470"/>
      <c r="BG186" s="470"/>
    </row>
    <row r="187" spans="3:59" s="466" customFormat="1" ht="69" customHeight="1" x14ac:dyDescent="0.25">
      <c r="C187" s="464"/>
      <c r="E187" s="637"/>
      <c r="H187" s="258"/>
      <c r="I187" s="385"/>
      <c r="N187" s="464"/>
      <c r="O187" s="464"/>
      <c r="P187" s="464"/>
      <c r="T187" s="146"/>
      <c r="X187" s="147"/>
      <c r="Y187" s="406"/>
      <c r="AA187" s="362"/>
      <c r="AB187" s="365"/>
      <c r="AF187" s="470"/>
      <c r="BG187" s="470"/>
    </row>
    <row r="188" spans="3:59" s="466" customFormat="1" ht="69" customHeight="1" x14ac:dyDescent="0.25">
      <c r="C188" s="464"/>
      <c r="E188" s="637"/>
      <c r="H188" s="258"/>
      <c r="I188" s="385"/>
      <c r="N188" s="464"/>
      <c r="O188" s="464"/>
      <c r="P188" s="464"/>
      <c r="T188" s="146"/>
      <c r="X188" s="147"/>
      <c r="Y188" s="379"/>
      <c r="AA188" s="362"/>
      <c r="AB188" s="365"/>
      <c r="AF188" s="470"/>
      <c r="BG188" s="470"/>
    </row>
    <row r="189" spans="3:59" s="466" customFormat="1" ht="69" customHeight="1" x14ac:dyDescent="0.25">
      <c r="C189" s="464"/>
      <c r="E189" s="637"/>
      <c r="H189" s="258"/>
      <c r="I189" s="385"/>
      <c r="N189" s="464"/>
      <c r="O189" s="464"/>
      <c r="P189" s="464"/>
      <c r="T189" s="146"/>
      <c r="X189" s="147"/>
      <c r="Y189" s="361"/>
      <c r="AA189" s="362"/>
      <c r="AB189" s="365"/>
      <c r="AF189" s="470"/>
      <c r="BG189" s="470"/>
    </row>
    <row r="190" spans="3:59" s="466" customFormat="1" ht="69" customHeight="1" x14ac:dyDescent="0.25">
      <c r="C190" s="464"/>
      <c r="E190" s="637"/>
      <c r="H190" s="258"/>
      <c r="I190" s="385"/>
      <c r="N190" s="464"/>
      <c r="O190" s="464"/>
      <c r="P190" s="464"/>
      <c r="T190" s="146"/>
      <c r="X190" s="147"/>
      <c r="Y190" s="361"/>
      <c r="AA190" s="362"/>
      <c r="AB190" s="365"/>
      <c r="AF190" s="470"/>
      <c r="BG190" s="470"/>
    </row>
    <row r="191" spans="3:59" s="466" customFormat="1" ht="69" customHeight="1" x14ac:dyDescent="0.25">
      <c r="C191" s="464"/>
      <c r="E191" s="637"/>
      <c r="H191" s="507"/>
      <c r="I191" s="385"/>
      <c r="N191" s="464"/>
      <c r="O191" s="464"/>
      <c r="P191" s="464"/>
      <c r="T191" s="146"/>
      <c r="X191" s="147"/>
      <c r="Y191" s="361"/>
      <c r="AA191" s="362"/>
      <c r="AB191" s="365"/>
      <c r="AF191" s="470"/>
      <c r="BG191" s="470"/>
    </row>
  </sheetData>
  <autoFilter ref="A3:CX191" xr:uid="{00000000-0009-0000-0000-000002000000}"/>
  <mergeCells count="9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BK2:BK4"/>
    <mergeCell ref="E5:E21"/>
    <mergeCell ref="E28:E42"/>
    <mergeCell ref="E43:E45"/>
    <mergeCell ref="E46:E48"/>
    <mergeCell ref="BE2:BE3"/>
    <mergeCell ref="BF2:BF3"/>
    <mergeCell ref="BG2:BG3"/>
    <mergeCell ref="BH2:BH3"/>
    <mergeCell ref="BI2:BI3"/>
    <mergeCell ref="BJ2:BJ3"/>
    <mergeCell ref="AY2:AY3"/>
    <mergeCell ref="AZ2:AZ3"/>
    <mergeCell ref="BA2:BA3"/>
    <mergeCell ref="BB2:BB3"/>
    <mergeCell ref="BC2:BC3"/>
    <mergeCell ref="E132:E134"/>
    <mergeCell ref="E135:E137"/>
    <mergeCell ref="E80:E94"/>
    <mergeCell ref="E95:E99"/>
    <mergeCell ref="E100:E107"/>
    <mergeCell ref="E108:E112"/>
    <mergeCell ref="E113:E115"/>
    <mergeCell ref="E116:E126"/>
    <mergeCell ref="E22:E24"/>
    <mergeCell ref="G116:G118"/>
    <mergeCell ref="G119:G123"/>
    <mergeCell ref="E127:E128"/>
    <mergeCell ref="E129:E131"/>
    <mergeCell ref="E49:E53"/>
    <mergeCell ref="E54:E63"/>
    <mergeCell ref="E64:E67"/>
    <mergeCell ref="E68:E75"/>
    <mergeCell ref="E76:E77"/>
    <mergeCell ref="E78:E79"/>
    <mergeCell ref="E138:E146"/>
    <mergeCell ref="E147:E154"/>
    <mergeCell ref="G148:G150"/>
    <mergeCell ref="E155:E174"/>
    <mergeCell ref="E175:E191"/>
  </mergeCells>
  <conditionalFormatting sqref="AL5:AL6 AU5:AU6 BD5:BD6 AC5:AC21 AC26:AC191">
    <cfRule type="containsText" dxfId="463" priority="36" stopIfTrue="1" operator="containsText" text="EN TERMINO">
      <formula>NOT(ISERROR(SEARCH("EN TERMINO",AC5)))</formula>
    </cfRule>
    <cfRule type="containsText" priority="37" operator="containsText" text="AMARILLO">
      <formula>NOT(ISERROR(SEARCH("AMARILLO",AC5)))</formula>
    </cfRule>
    <cfRule type="containsText" dxfId="462" priority="38" stopIfTrue="1" operator="containsText" text="ALERTA">
      <formula>NOT(ISERROR(SEARCH("ALERTA",AC5)))</formula>
    </cfRule>
    <cfRule type="containsText" dxfId="461" priority="39" stopIfTrue="1" operator="containsText" text="OK">
      <formula>NOT(ISERROR(SEARCH("OK",AC5)))</formula>
    </cfRule>
  </conditionalFormatting>
  <conditionalFormatting sqref="BG5:BG21 AF60:AF191 AF56:AF58 BG26:BG191 AF59:BF59">
    <cfRule type="containsText" dxfId="460" priority="33" operator="containsText" text="Cumplida">
      <formula>NOT(ISERROR(SEARCH("Cumplida",AF5)))</formula>
    </cfRule>
    <cfRule type="containsText" dxfId="459" priority="34" operator="containsText" text="Pendiente">
      <formula>NOT(ISERROR(SEARCH("Pendiente",AF5)))</formula>
    </cfRule>
    <cfRule type="containsText" dxfId="458" priority="35" operator="containsText" text="Cumplida">
      <formula>NOT(ISERROR(SEARCH("Cumplida",AF5)))</formula>
    </cfRule>
  </conditionalFormatting>
  <conditionalFormatting sqref="BG5:BG21 AF60:AF191 AF30:AF47 AF49:AF58 AF26:AF27 BG26:BG191 AF5:AF21 AF59:BF59">
    <cfRule type="containsText" dxfId="457" priority="32" stopIfTrue="1" operator="containsText" text="CUMPLIDA">
      <formula>NOT(ISERROR(SEARCH("CUMPLIDA",AF5)))</formula>
    </cfRule>
  </conditionalFormatting>
  <conditionalFormatting sqref="BI5:BI21">
    <cfRule type="containsText" dxfId="456" priority="29" operator="containsText" text="cerrada">
      <formula>NOT(ISERROR(SEARCH("cerrada",BI5)))</formula>
    </cfRule>
    <cfRule type="containsText" dxfId="455" priority="30" operator="containsText" text="cerrado">
      <formula>NOT(ISERROR(SEARCH("cerrado",BI5)))</formula>
    </cfRule>
    <cfRule type="containsText" dxfId="454" priority="31" operator="containsText" text="Abierto">
      <formula>NOT(ISERROR(SEARCH("Abierto",BI5)))</formula>
    </cfRule>
  </conditionalFormatting>
  <conditionalFormatting sqref="BD5:BD6">
    <cfRule type="dataBar" priority="28">
      <dataBar>
        <cfvo type="min"/>
        <cfvo type="max"/>
        <color rgb="FF638EC6"/>
      </dataBar>
    </cfRule>
  </conditionalFormatting>
  <conditionalFormatting sqref="BG5:BG21 AF60:AF191 AF30:AF47 AF49:AF58 AF26:AF27 BG26:BG191 AF5:AF21 AF59:BF59">
    <cfRule type="containsText" dxfId="453" priority="27" stopIfTrue="1" operator="containsText" text="INCUMPLIDA">
      <formula>NOT(ISERROR(SEARCH("INCUMPLIDA",AF5)))</formula>
    </cfRule>
  </conditionalFormatting>
  <conditionalFormatting sqref="AU5:AU6">
    <cfRule type="dataBar" priority="40">
      <dataBar>
        <cfvo type="min"/>
        <cfvo type="max"/>
        <color rgb="FF638EC6"/>
      </dataBar>
    </cfRule>
  </conditionalFormatting>
  <conditionalFormatting sqref="AF48 AF28:AF30 AF33:AF36 AF42 AF50">
    <cfRule type="containsText" dxfId="452" priority="26" operator="containsText" text="PENDIENTE">
      <formula>NOT(ISERROR(SEARCH("PENDIENTE",AF28)))</formula>
    </cfRule>
  </conditionalFormatting>
  <conditionalFormatting sqref="AC22:AC25">
    <cfRule type="containsText" dxfId="451" priority="22" stopIfTrue="1" operator="containsText" text="EN TERMINO">
      <formula>NOT(ISERROR(SEARCH("EN TERMINO",AC22)))</formula>
    </cfRule>
    <cfRule type="containsText" priority="23" operator="containsText" text="AMARILLO">
      <formula>NOT(ISERROR(SEARCH("AMARILLO",AC22)))</formula>
    </cfRule>
    <cfRule type="containsText" dxfId="450" priority="24" stopIfTrue="1" operator="containsText" text="ALERTA">
      <formula>NOT(ISERROR(SEARCH("ALERTA",AC22)))</formula>
    </cfRule>
    <cfRule type="containsText" dxfId="449" priority="25" stopIfTrue="1" operator="containsText" text="OK">
      <formula>NOT(ISERROR(SEARCH("OK",AC22)))</formula>
    </cfRule>
  </conditionalFormatting>
  <conditionalFormatting sqref="BG22:BG25 AF22:AF25">
    <cfRule type="containsText" dxfId="448" priority="19" operator="containsText" text="Cumplida">
      <formula>NOT(ISERROR(SEARCH("Cumplida",AF22)))</formula>
    </cfRule>
    <cfRule type="containsText" dxfId="447" priority="20" operator="containsText" text="Pendiente">
      <formula>NOT(ISERROR(SEARCH("Pendiente",AF22)))</formula>
    </cfRule>
    <cfRule type="containsText" dxfId="446" priority="21" operator="containsText" text="Cumplida">
      <formula>NOT(ISERROR(SEARCH("Cumplida",AF22)))</formula>
    </cfRule>
  </conditionalFormatting>
  <conditionalFormatting sqref="BG22:BG25 AF22:AF25">
    <cfRule type="containsText" dxfId="445" priority="17" stopIfTrue="1" operator="containsText" text="CUMPLIDA">
      <formula>NOT(ISERROR(SEARCH("CUMPLIDA",AF22)))</formula>
    </cfRule>
    <cfRule type="containsText" dxfId="444" priority="18" stopIfTrue="1" operator="containsText" text="INCUMPLIDA">
      <formula>NOT(ISERROR(SEARCH("INCUMPLIDA",AF22)))</formula>
    </cfRule>
  </conditionalFormatting>
  <conditionalFormatting sqref="BG22:BG25 AF22:AF25">
    <cfRule type="containsText" dxfId="443" priority="16" operator="containsText" text="INCUMPLIDA">
      <formula>NOT(ISERROR(SEARCH("INCUMPLIDA",AF22)))</formula>
    </cfRule>
  </conditionalFormatting>
  <conditionalFormatting sqref="AL5:AL6 AU5:AU6 BD5:BD6 AC5:AC21">
    <cfRule type="containsText" dxfId="442" priority="12" stopIfTrue="1" operator="containsText" text="EN TERMINO">
      <formula>NOT(ISERROR(SEARCH("EN TERMINO",AC5)))</formula>
    </cfRule>
    <cfRule type="containsText" priority="13" operator="containsText" text="AMARILLO">
      <formula>NOT(ISERROR(SEARCH("AMARILLO",AC5)))</formula>
    </cfRule>
    <cfRule type="containsText" dxfId="441" priority="14" stopIfTrue="1" operator="containsText" text="ALERTA">
      <formula>NOT(ISERROR(SEARCH("ALERTA",AC5)))</formula>
    </cfRule>
    <cfRule type="containsText" dxfId="440" priority="15" stopIfTrue="1" operator="containsText" text="OK">
      <formula>NOT(ISERROR(SEARCH("OK",AC5)))</formula>
    </cfRule>
  </conditionalFormatting>
  <conditionalFormatting sqref="BG5:BG21">
    <cfRule type="containsText" dxfId="439" priority="9" operator="containsText" text="Cumplida">
      <formula>NOT(ISERROR(SEARCH("Cumplida",BG5)))</formula>
    </cfRule>
    <cfRule type="containsText" dxfId="438" priority="10" operator="containsText" text="Pendiente">
      <formula>NOT(ISERROR(SEARCH("Pendiente",BG5)))</formula>
    </cfRule>
    <cfRule type="containsText" dxfId="437" priority="11" operator="containsText" text="Cumplida">
      <formula>NOT(ISERROR(SEARCH("Cumplida",BG5)))</formula>
    </cfRule>
  </conditionalFormatting>
  <conditionalFormatting sqref="BG5:BG21 AF5:AF21">
    <cfRule type="containsText" dxfId="436" priority="8" stopIfTrue="1" operator="containsText" text="CUMPLIDA">
      <formula>NOT(ISERROR(SEARCH("CUMPLIDA",AF5)))</formula>
    </cfRule>
  </conditionalFormatting>
  <conditionalFormatting sqref="BI5:BI21">
    <cfRule type="containsText" dxfId="435" priority="5" operator="containsText" text="cerrada">
      <formula>NOT(ISERROR(SEARCH("cerrada",BI5)))</formula>
    </cfRule>
    <cfRule type="containsText" dxfId="434" priority="6" operator="containsText" text="cerrado">
      <formula>NOT(ISERROR(SEARCH("cerrado",BI5)))</formula>
    </cfRule>
    <cfRule type="containsText" dxfId="433" priority="7" operator="containsText" text="Abierto">
      <formula>NOT(ISERROR(SEARCH("Abierto",BI5)))</formula>
    </cfRule>
  </conditionalFormatting>
  <conditionalFormatting sqref="BD5:BD6">
    <cfRule type="dataBar" priority="4">
      <dataBar>
        <cfvo type="min"/>
        <cfvo type="max"/>
        <color rgb="FF638EC6"/>
      </dataBar>
    </cfRule>
  </conditionalFormatting>
  <conditionalFormatting sqref="BG5:BG21 AF5:AF21">
    <cfRule type="containsText" dxfId="432" priority="3" stopIfTrue="1" operator="containsText" text="INCUMPLIDA">
      <formula>NOT(ISERROR(SEARCH("INCUMPLIDA",AF5)))</formula>
    </cfRule>
  </conditionalFormatting>
  <conditionalFormatting sqref="AU5:AU6">
    <cfRule type="dataBar" priority="2">
      <dataBar>
        <cfvo type="min"/>
        <cfvo type="max"/>
        <color rgb="FF638EC6"/>
      </dataBar>
    </cfRule>
  </conditionalFormatting>
  <conditionalFormatting sqref="AF5:AF21">
    <cfRule type="containsText" dxfId="431" priority="1" stopIfTrue="1" operator="containsText" text="PENDIENTE">
      <formula>NOT(ISERROR(SEARCH("PENDIENTE",AF5)))</formula>
    </cfRule>
  </conditionalFormatting>
  <dataValidations count="12">
    <dataValidation type="list" allowBlank="1" showInputMessage="1" showErrorMessage="1" sqref="N5:N191" xr:uid="{00000000-0002-0000-02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28:L42 V46 L54:L55 L57:L58 L60 L62 M70" xr:uid="{00000000-0002-0000-02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6:V42" xr:uid="{00000000-0002-0000-02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6:W42" xr:uid="{00000000-0002-0000-02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6:M42" xr:uid="{00000000-0002-0000-02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S26:S28 L63 L56 L59 K37:K41 L26:L27" xr:uid="{00000000-0002-0000-02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6:J33" xr:uid="{00000000-0002-0000-02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2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26:K30 S46 U71 L61 L59 K71 K61:K63 K42 K35:K36 K54:K59 K46" xr:uid="{00000000-0002-0000-02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6:I42"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8:AD36" xr:uid="{00000000-0002-0000-0200-00000A000000}">
      <formula1>-2147483647</formula1>
      <formula2>2147483647</formula2>
    </dataValidation>
    <dataValidation type="list" allowBlank="1" showInputMessage="1" showErrorMessage="1" sqref="H49:H53 H147:H154 P95:P96 H108:H126 P100:P112 P88 P53:P72 P127:P146 P155:P191 P75:P84 H68:H75 H80:H99 H22:H25 P5:P51" xr:uid="{00000000-0002-0000-02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H6" sqref="H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58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72"/>
      <c r="B5" s="72"/>
      <c r="C5" s="496" t="s">
        <v>154</v>
      </c>
      <c r="D5" s="72"/>
      <c r="E5" s="599" t="s">
        <v>167</v>
      </c>
      <c r="F5" s="72"/>
      <c r="G5" s="72">
        <v>1</v>
      </c>
      <c r="H5" s="496" t="s">
        <v>728</v>
      </c>
      <c r="I5" s="73" t="s">
        <v>169</v>
      </c>
      <c r="J5" s="74" t="s">
        <v>175</v>
      </c>
      <c r="K5" s="75" t="s">
        <v>180</v>
      </c>
      <c r="L5" s="76" t="s">
        <v>186</v>
      </c>
      <c r="M5" s="77">
        <v>1</v>
      </c>
      <c r="N5" s="496" t="s">
        <v>69</v>
      </c>
      <c r="O5" s="496" t="str">
        <f>IF(H5="","",VLOOKUP(H5,'[1]Procedimientos Publicar'!$C$6:$E$85,3,FALSE))</f>
        <v>SECRETARIA GENERAL</v>
      </c>
      <c r="P5" s="496" t="s">
        <v>168</v>
      </c>
      <c r="Q5" s="72"/>
      <c r="R5" s="72"/>
      <c r="S5" s="75"/>
      <c r="T5" s="78">
        <v>1</v>
      </c>
      <c r="U5" s="72"/>
      <c r="V5" s="79">
        <v>43466</v>
      </c>
      <c r="W5" s="79">
        <v>43830</v>
      </c>
      <c r="X5" s="80">
        <v>43830</v>
      </c>
      <c r="Y5" s="19" t="s">
        <v>193</v>
      </c>
      <c r="Z5" s="87">
        <v>0.95</v>
      </c>
      <c r="AA5" s="88">
        <f t="shared" ref="AA5:AA28" si="0">(IF(Z5="","",IF(OR($M5=0,$M5="",$X5=""),"",Z5/$M5)))</f>
        <v>0.95</v>
      </c>
      <c r="AB5" s="87">
        <f t="shared" ref="AB5:AB28" si="1">(IF(OR($T5="",AA5=""),"",IF(OR($T5=0,AA5=0),0,IF((AA5*100%)/$T5&gt;100%,100%,(AA5*100%)/$T5))))</f>
        <v>0.95</v>
      </c>
      <c r="AC5" s="8" t="str">
        <f t="shared" ref="AC5:AC28" si="2">IF(Z5="","",IF(AB5&lt;100%, IF(AB5&lt;25%, "ALERTA","EN TERMINO"), IF(AB5=100%, "OK", "EN TERMINO")))</f>
        <v>EN TERMINO</v>
      </c>
      <c r="AD5" s="103" t="s">
        <v>250</v>
      </c>
      <c r="AF5" s="13" t="str">
        <f t="shared" ref="AF5:AF24" si="3">IF(AB5=100%,IF(AB5&gt;25%,"CUMPLIDA","PENDIENTE"),IF(AB5&lt;25%,"INCUMPLIDA","PENDIENTE"))</f>
        <v>PENDIENTE</v>
      </c>
      <c r="BG5" s="13" t="str">
        <f t="shared" ref="BG5:BG28" si="4">IF(AB5=100%,"CUMPLIDA","INCUMPLIDA")</f>
        <v>INCUMPLIDA</v>
      </c>
      <c r="BI5" s="547" t="str">
        <f>IF(AF5="CUMPLIDA","CERRADO","ABIERTO")</f>
        <v>ABIERTO</v>
      </c>
    </row>
    <row r="6" spans="1:63" ht="35.1" customHeight="1" x14ac:dyDescent="0.25">
      <c r="A6" s="72"/>
      <c r="B6" s="72"/>
      <c r="C6" s="496" t="s">
        <v>154</v>
      </c>
      <c r="D6" s="72"/>
      <c r="E6" s="599"/>
      <c r="F6" s="72"/>
      <c r="G6" s="72">
        <v>2</v>
      </c>
      <c r="H6" s="496" t="s">
        <v>728</v>
      </c>
      <c r="I6" s="73" t="s">
        <v>170</v>
      </c>
      <c r="J6" s="74" t="s">
        <v>176</v>
      </c>
      <c r="K6" s="76" t="s">
        <v>181</v>
      </c>
      <c r="L6" s="81" t="s">
        <v>187</v>
      </c>
      <c r="M6" s="82">
        <v>1</v>
      </c>
      <c r="N6" s="496" t="s">
        <v>69</v>
      </c>
      <c r="O6" s="496" t="str">
        <f>IF(H6="","",VLOOKUP(H6,'[1]Procedimientos Publicar'!$C$6:$E$85,3,FALSE))</f>
        <v>SECRETARIA GENERAL</v>
      </c>
      <c r="P6" s="496" t="s">
        <v>168</v>
      </c>
      <c r="Q6" s="72"/>
      <c r="R6" s="72"/>
      <c r="S6" s="76"/>
      <c r="T6" s="78">
        <v>1</v>
      </c>
      <c r="U6" s="72"/>
      <c r="V6" s="79">
        <v>43466</v>
      </c>
      <c r="W6" s="79">
        <v>43830</v>
      </c>
      <c r="X6" s="80">
        <v>43830</v>
      </c>
      <c r="Y6" s="19" t="s">
        <v>194</v>
      </c>
      <c r="Z6" s="72">
        <v>1</v>
      </c>
      <c r="AA6" s="88">
        <f t="shared" si="0"/>
        <v>1</v>
      </c>
      <c r="AB6" s="87">
        <f t="shared" si="1"/>
        <v>1</v>
      </c>
      <c r="AC6" s="8" t="str">
        <f t="shared" si="2"/>
        <v>OK</v>
      </c>
      <c r="AD6" s="104" t="s">
        <v>251</v>
      </c>
      <c r="AF6" s="13" t="str">
        <f t="shared" si="3"/>
        <v>CUMPLIDA</v>
      </c>
      <c r="BG6" s="13" t="str">
        <f t="shared" si="4"/>
        <v>CUMPLIDA</v>
      </c>
      <c r="BI6" s="547" t="str">
        <f t="shared" ref="BI6:BI28" si="5">IF(AF6="CUMPLIDA","CERRADO","ABIERTO")</f>
        <v>CERRADO</v>
      </c>
    </row>
    <row r="7" spans="1:63" ht="35.1" customHeight="1" x14ac:dyDescent="0.25">
      <c r="A7" s="72"/>
      <c r="B7" s="72"/>
      <c r="C7" s="496" t="s">
        <v>154</v>
      </c>
      <c r="D7" s="72"/>
      <c r="E7" s="599"/>
      <c r="F7" s="72"/>
      <c r="G7" s="72">
        <v>3</v>
      </c>
      <c r="H7" s="496" t="s">
        <v>728</v>
      </c>
      <c r="I7" s="73" t="s">
        <v>171</v>
      </c>
      <c r="J7" s="74" t="s">
        <v>177</v>
      </c>
      <c r="K7" s="81" t="s">
        <v>182</v>
      </c>
      <c r="L7" s="81" t="s">
        <v>188</v>
      </c>
      <c r="M7" s="82">
        <v>1</v>
      </c>
      <c r="N7" s="496" t="s">
        <v>69</v>
      </c>
      <c r="O7" s="496" t="str">
        <f>IF(H7="","",VLOOKUP(H7,'[1]Procedimientos Publicar'!$C$6:$E$85,3,FALSE))</f>
        <v>SECRETARIA GENERAL</v>
      </c>
      <c r="P7" s="496" t="s">
        <v>168</v>
      </c>
      <c r="Q7" s="72"/>
      <c r="R7" s="72"/>
      <c r="S7" s="81"/>
      <c r="T7" s="78">
        <v>1</v>
      </c>
      <c r="U7" s="72"/>
      <c r="V7" s="79">
        <v>43466</v>
      </c>
      <c r="W7" s="79" t="s">
        <v>192</v>
      </c>
      <c r="X7" s="80">
        <v>43830</v>
      </c>
      <c r="Y7" s="19" t="s">
        <v>194</v>
      </c>
      <c r="Z7" s="72">
        <v>1</v>
      </c>
      <c r="AA7" s="88">
        <f t="shared" si="0"/>
        <v>1</v>
      </c>
      <c r="AB7" s="87">
        <f t="shared" si="1"/>
        <v>1</v>
      </c>
      <c r="AC7" s="8" t="str">
        <f t="shared" si="2"/>
        <v>OK</v>
      </c>
      <c r="AD7" s="104" t="s">
        <v>251</v>
      </c>
      <c r="AF7" s="13" t="str">
        <f t="shared" si="3"/>
        <v>CUMPLIDA</v>
      </c>
      <c r="BG7" s="13" t="str">
        <f t="shared" si="4"/>
        <v>CUMPLIDA</v>
      </c>
      <c r="BI7" s="547" t="str">
        <f t="shared" si="5"/>
        <v>CERRADO</v>
      </c>
    </row>
    <row r="8" spans="1:63" ht="35.1" customHeight="1" x14ac:dyDescent="0.25">
      <c r="A8" s="72"/>
      <c r="B8" s="72"/>
      <c r="C8" s="496" t="s">
        <v>154</v>
      </c>
      <c r="D8" s="72"/>
      <c r="E8" s="599"/>
      <c r="F8" s="72"/>
      <c r="G8" s="72">
        <v>4</v>
      </c>
      <c r="H8" s="496" t="s">
        <v>728</v>
      </c>
      <c r="I8" s="73" t="s">
        <v>172</v>
      </c>
      <c r="J8" s="74" t="s">
        <v>178</v>
      </c>
      <c r="K8" s="81" t="s">
        <v>183</v>
      </c>
      <c r="L8" s="81" t="s">
        <v>189</v>
      </c>
      <c r="M8" s="82">
        <v>1</v>
      </c>
      <c r="N8" s="496" t="s">
        <v>69</v>
      </c>
      <c r="O8" s="496" t="str">
        <f>IF(H8="","",VLOOKUP(H8,'[1]Procedimientos Publicar'!$C$6:$E$85,3,FALSE))</f>
        <v>SECRETARIA GENERAL</v>
      </c>
      <c r="P8" s="496" t="s">
        <v>168</v>
      </c>
      <c r="Q8" s="72"/>
      <c r="R8" s="72"/>
      <c r="S8" s="81"/>
      <c r="T8" s="78">
        <v>1</v>
      </c>
      <c r="U8" s="72"/>
      <c r="V8" s="79">
        <v>43344</v>
      </c>
      <c r="W8" s="79">
        <v>43830</v>
      </c>
      <c r="X8" s="80">
        <v>43830</v>
      </c>
      <c r="Y8" s="19" t="s">
        <v>195</v>
      </c>
      <c r="Z8" s="72">
        <v>1</v>
      </c>
      <c r="AA8" s="88">
        <f t="shared" si="0"/>
        <v>1</v>
      </c>
      <c r="AB8" s="87">
        <f t="shared" si="1"/>
        <v>1</v>
      </c>
      <c r="AC8" s="8" t="str">
        <f t="shared" si="2"/>
        <v>OK</v>
      </c>
      <c r="AD8" s="104" t="s">
        <v>251</v>
      </c>
      <c r="AF8" s="13" t="str">
        <f t="shared" si="3"/>
        <v>CUMPLIDA</v>
      </c>
      <c r="BG8" s="13" t="str">
        <f t="shared" si="4"/>
        <v>CUMPLIDA</v>
      </c>
      <c r="BI8" s="547" t="str">
        <f t="shared" si="5"/>
        <v>CERRADO</v>
      </c>
    </row>
    <row r="9" spans="1:63" ht="35.1" customHeight="1" x14ac:dyDescent="0.25">
      <c r="A9" s="72"/>
      <c r="B9" s="72"/>
      <c r="C9" s="496" t="s">
        <v>154</v>
      </c>
      <c r="D9" s="72"/>
      <c r="E9" s="599"/>
      <c r="F9" s="72"/>
      <c r="G9" s="72">
        <v>5</v>
      </c>
      <c r="H9" s="496" t="s">
        <v>728</v>
      </c>
      <c r="I9" s="73" t="s">
        <v>173</v>
      </c>
      <c r="J9" s="74" t="s">
        <v>179</v>
      </c>
      <c r="K9" s="76" t="s">
        <v>184</v>
      </c>
      <c r="L9" s="81" t="s">
        <v>190</v>
      </c>
      <c r="M9" s="83">
        <v>4</v>
      </c>
      <c r="N9" s="496" t="s">
        <v>69</v>
      </c>
      <c r="O9" s="496" t="str">
        <f>IF(H9="","",VLOOKUP(H9,'[1]Procedimientos Publicar'!$C$6:$E$85,3,FALSE))</f>
        <v>SECRETARIA GENERAL</v>
      </c>
      <c r="P9" s="496" t="s">
        <v>168</v>
      </c>
      <c r="Q9" s="72"/>
      <c r="R9" s="72"/>
      <c r="S9" s="81"/>
      <c r="T9" s="78">
        <v>1</v>
      </c>
      <c r="U9" s="72"/>
      <c r="V9" s="79">
        <v>43466</v>
      </c>
      <c r="W9" s="79">
        <v>43830</v>
      </c>
      <c r="X9" s="80">
        <v>43830</v>
      </c>
      <c r="Y9" s="19" t="s">
        <v>196</v>
      </c>
      <c r="Z9" s="72">
        <v>4</v>
      </c>
      <c r="AA9" s="88">
        <f t="shared" si="0"/>
        <v>1</v>
      </c>
      <c r="AB9" s="87">
        <f t="shared" si="1"/>
        <v>1</v>
      </c>
      <c r="AC9" s="8" t="str">
        <f t="shared" si="2"/>
        <v>OK</v>
      </c>
      <c r="AD9" s="104" t="s">
        <v>251</v>
      </c>
      <c r="AF9" s="13" t="str">
        <f t="shared" si="3"/>
        <v>CUMPLIDA</v>
      </c>
      <c r="BG9" s="13" t="str">
        <f t="shared" si="4"/>
        <v>CUMPLIDA</v>
      </c>
      <c r="BI9" s="547" t="str">
        <f t="shared" si="5"/>
        <v>CERRADO</v>
      </c>
    </row>
    <row r="10" spans="1:63" ht="35.1" customHeight="1" x14ac:dyDescent="0.25">
      <c r="A10" s="72"/>
      <c r="B10" s="72"/>
      <c r="C10" s="496" t="s">
        <v>154</v>
      </c>
      <c r="D10" s="72"/>
      <c r="E10" s="599"/>
      <c r="F10" s="72"/>
      <c r="G10" s="72">
        <v>6</v>
      </c>
      <c r="H10" s="496" t="s">
        <v>728</v>
      </c>
      <c r="I10" s="73" t="s">
        <v>174</v>
      </c>
      <c r="J10" s="84"/>
      <c r="K10" s="76" t="s">
        <v>185</v>
      </c>
      <c r="L10" s="81" t="s">
        <v>191</v>
      </c>
      <c r="M10" s="83">
        <v>1</v>
      </c>
      <c r="N10" s="496" t="s">
        <v>69</v>
      </c>
      <c r="O10" s="496" t="str">
        <f>IF(H10="","",VLOOKUP(H10,'[1]Procedimientos Publicar'!$C$6:$E$85,3,FALSE))</f>
        <v>SECRETARIA GENERAL</v>
      </c>
      <c r="P10" s="496" t="s">
        <v>168</v>
      </c>
      <c r="Q10" s="72"/>
      <c r="R10" s="72"/>
      <c r="S10" s="81"/>
      <c r="T10" s="78">
        <v>1</v>
      </c>
      <c r="U10" s="72"/>
      <c r="V10" s="79">
        <v>43466</v>
      </c>
      <c r="W10" s="79">
        <v>43830</v>
      </c>
      <c r="X10" s="80">
        <v>43830</v>
      </c>
      <c r="Y10" s="19" t="s">
        <v>197</v>
      </c>
      <c r="Z10" s="72">
        <v>1</v>
      </c>
      <c r="AA10" s="88">
        <f t="shared" si="0"/>
        <v>1</v>
      </c>
      <c r="AB10" s="87">
        <f t="shared" si="1"/>
        <v>1</v>
      </c>
      <c r="AC10" s="8" t="str">
        <f t="shared" si="2"/>
        <v>OK</v>
      </c>
      <c r="AD10" s="104" t="s">
        <v>251</v>
      </c>
      <c r="AF10" s="13" t="str">
        <f t="shared" si="3"/>
        <v>CUMPLIDA</v>
      </c>
      <c r="BG10" s="13" t="str">
        <f t="shared" si="4"/>
        <v>CUMPLIDA</v>
      </c>
      <c r="BI10" s="547" t="str">
        <f t="shared" si="5"/>
        <v>CERRADO</v>
      </c>
    </row>
    <row r="11" spans="1:63" ht="35.1" customHeight="1" x14ac:dyDescent="0.25">
      <c r="A11" s="85"/>
      <c r="B11" s="85"/>
      <c r="C11" s="497" t="s">
        <v>154</v>
      </c>
      <c r="D11" s="85"/>
      <c r="E11" s="600" t="s">
        <v>888</v>
      </c>
      <c r="F11" s="85"/>
      <c r="G11" s="85">
        <v>1</v>
      </c>
      <c r="H11" s="476" t="s">
        <v>734</v>
      </c>
      <c r="I11" s="89" t="s">
        <v>198</v>
      </c>
      <c r="J11" s="89" t="s">
        <v>214</v>
      </c>
      <c r="K11" s="23" t="s">
        <v>721</v>
      </c>
      <c r="L11" s="23" t="s">
        <v>226</v>
      </c>
      <c r="M11" s="24">
        <v>1</v>
      </c>
      <c r="N11" s="497" t="s">
        <v>69</v>
      </c>
      <c r="O11" s="497" t="str">
        <f>IF(H11="","",VLOOKUP(H11,'[1]Procedimientos Publicar'!$C$6:$E$85,3,FALSE))</f>
        <v>SECRETARIA GENERAL</v>
      </c>
      <c r="P11" s="497" t="s">
        <v>168</v>
      </c>
      <c r="Q11" s="85"/>
      <c r="R11" s="85"/>
      <c r="S11" s="92"/>
      <c r="T11" s="95">
        <v>1</v>
      </c>
      <c r="U11" s="85"/>
      <c r="V11" s="25">
        <v>43831</v>
      </c>
      <c r="W11" s="25">
        <v>44196</v>
      </c>
      <c r="X11" s="96">
        <v>43830</v>
      </c>
      <c r="Y11" s="26" t="s">
        <v>237</v>
      </c>
      <c r="Z11" s="85">
        <v>0.5</v>
      </c>
      <c r="AA11" s="97">
        <f t="shared" si="0"/>
        <v>0.5</v>
      </c>
      <c r="AB11" s="98">
        <f t="shared" si="1"/>
        <v>0.5</v>
      </c>
      <c r="AC11" s="8" t="str">
        <f t="shared" si="2"/>
        <v>EN TERMINO</v>
      </c>
      <c r="AD11" s="103" t="s">
        <v>252</v>
      </c>
      <c r="AF11" s="13" t="str">
        <f t="shared" si="3"/>
        <v>PENDIENTE</v>
      </c>
      <c r="BG11" s="13" t="str">
        <f t="shared" si="4"/>
        <v>INCUMPLIDA</v>
      </c>
      <c r="BI11" s="547" t="str">
        <f t="shared" si="5"/>
        <v>ABIERTO</v>
      </c>
    </row>
    <row r="12" spans="1:63" ht="35.1" customHeight="1" x14ac:dyDescent="0.2">
      <c r="A12" s="85"/>
      <c r="B12" s="85"/>
      <c r="C12" s="497" t="s">
        <v>154</v>
      </c>
      <c r="D12" s="85"/>
      <c r="E12" s="600"/>
      <c r="F12" s="85"/>
      <c r="G12" s="85">
        <v>2</v>
      </c>
      <c r="H12" s="476" t="s">
        <v>734</v>
      </c>
      <c r="I12" s="89" t="s">
        <v>199</v>
      </c>
      <c r="J12" s="93" t="s">
        <v>215</v>
      </c>
      <c r="K12" s="92" t="s">
        <v>722</v>
      </c>
      <c r="L12" s="23" t="s">
        <v>227</v>
      </c>
      <c r="M12" s="24">
        <v>1</v>
      </c>
      <c r="N12" s="497" t="s">
        <v>69</v>
      </c>
      <c r="O12" s="497" t="str">
        <f>IF(H12="","",VLOOKUP(H12,'[1]Procedimientos Publicar'!$C$6:$E$85,3,FALSE))</f>
        <v>SECRETARIA GENERAL</v>
      </c>
      <c r="P12" s="497" t="s">
        <v>168</v>
      </c>
      <c r="Q12" s="85"/>
      <c r="R12" s="85"/>
      <c r="S12" s="92"/>
      <c r="T12" s="95">
        <v>1</v>
      </c>
      <c r="U12" s="85"/>
      <c r="V12" s="25">
        <v>43831</v>
      </c>
      <c r="W12" s="25">
        <v>44012</v>
      </c>
      <c r="X12" s="96">
        <v>43830</v>
      </c>
      <c r="Y12" s="67"/>
      <c r="Z12" s="85"/>
      <c r="AA12" s="97" t="str">
        <f t="shared" si="0"/>
        <v/>
      </c>
      <c r="AB12" s="98" t="str">
        <f t="shared" si="1"/>
        <v/>
      </c>
      <c r="AC12" s="8" t="str">
        <f t="shared" si="2"/>
        <v/>
      </c>
      <c r="AD12" s="105"/>
      <c r="AF12" s="13"/>
      <c r="BG12" s="13" t="str">
        <f t="shared" si="4"/>
        <v>INCUMPLIDA</v>
      </c>
      <c r="BI12" s="547" t="str">
        <f t="shared" si="5"/>
        <v>ABIERTO</v>
      </c>
    </row>
    <row r="13" spans="1:63" ht="35.1" customHeight="1" x14ac:dyDescent="0.2">
      <c r="A13" s="85"/>
      <c r="B13" s="85"/>
      <c r="C13" s="497" t="s">
        <v>154</v>
      </c>
      <c r="D13" s="85"/>
      <c r="E13" s="600"/>
      <c r="F13" s="85"/>
      <c r="G13" s="85">
        <v>3</v>
      </c>
      <c r="H13" s="476" t="s">
        <v>734</v>
      </c>
      <c r="I13" s="89" t="s">
        <v>200</v>
      </c>
      <c r="J13" s="93" t="s">
        <v>216</v>
      </c>
      <c r="K13" s="23" t="s">
        <v>723</v>
      </c>
      <c r="L13" s="23" t="s">
        <v>228</v>
      </c>
      <c r="M13" s="24"/>
      <c r="N13" s="497" t="s">
        <v>69</v>
      </c>
      <c r="O13" s="497" t="str">
        <f>IF(H13="","",VLOOKUP(H13,'[1]Procedimientos Publicar'!$C$6:$E$85,3,FALSE))</f>
        <v>SECRETARIA GENERAL</v>
      </c>
      <c r="P13" s="497" t="s">
        <v>168</v>
      </c>
      <c r="Q13" s="85"/>
      <c r="R13" s="85"/>
      <c r="S13" s="92"/>
      <c r="T13" s="95">
        <v>1</v>
      </c>
      <c r="U13" s="85"/>
      <c r="V13" s="25">
        <v>43831</v>
      </c>
      <c r="W13" s="25" t="s">
        <v>236</v>
      </c>
      <c r="X13" s="96">
        <v>43830</v>
      </c>
      <c r="Y13" s="67"/>
      <c r="Z13" s="85"/>
      <c r="AA13" s="97" t="str">
        <f t="shared" si="0"/>
        <v/>
      </c>
      <c r="AB13" s="98" t="str">
        <f t="shared" si="1"/>
        <v/>
      </c>
      <c r="AC13" s="8" t="str">
        <f>IF(Z13="","",IF(AB13&lt;100%, IF(AB13&lt;25%, "ALERTA","EN TERMINO"), IF(AB13=100%, "OK", "EN TERMINO")))</f>
        <v/>
      </c>
      <c r="AD13" s="105"/>
      <c r="AF13" s="13"/>
      <c r="BG13" s="13" t="str">
        <f t="shared" si="4"/>
        <v>INCUMPLIDA</v>
      </c>
      <c r="BI13" s="547" t="str">
        <f t="shared" si="5"/>
        <v>ABIERTO</v>
      </c>
    </row>
    <row r="14" spans="1:63" ht="35.1" customHeight="1" x14ac:dyDescent="0.25">
      <c r="A14" s="85"/>
      <c r="B14" s="85"/>
      <c r="C14" s="497" t="s">
        <v>154</v>
      </c>
      <c r="D14" s="85"/>
      <c r="E14" s="600"/>
      <c r="F14" s="85"/>
      <c r="G14" s="85">
        <v>4</v>
      </c>
      <c r="H14" s="476" t="s">
        <v>734</v>
      </c>
      <c r="I14" s="89" t="s">
        <v>201</v>
      </c>
      <c r="J14" s="89" t="s">
        <v>217</v>
      </c>
      <c r="K14" s="23" t="s">
        <v>223</v>
      </c>
      <c r="L14" s="23" t="s">
        <v>229</v>
      </c>
      <c r="M14" s="24">
        <v>1</v>
      </c>
      <c r="N14" s="497" t="s">
        <v>69</v>
      </c>
      <c r="O14" s="497" t="str">
        <f>IF(H14="","",VLOOKUP(H14,'[1]Procedimientos Publicar'!$C$6:$E$85,3,FALSE))</f>
        <v>SECRETARIA GENERAL</v>
      </c>
      <c r="P14" s="497" t="s">
        <v>168</v>
      </c>
      <c r="Q14" s="85"/>
      <c r="R14" s="85"/>
      <c r="S14" s="92"/>
      <c r="T14" s="95">
        <v>1</v>
      </c>
      <c r="U14" s="85"/>
      <c r="V14" s="25">
        <v>43617</v>
      </c>
      <c r="W14" s="25">
        <v>43830</v>
      </c>
      <c r="X14" s="96">
        <v>43830</v>
      </c>
      <c r="Y14" s="29" t="s">
        <v>238</v>
      </c>
      <c r="Z14" s="85">
        <v>1</v>
      </c>
      <c r="AA14" s="97">
        <f t="shared" si="0"/>
        <v>1</v>
      </c>
      <c r="AB14" s="98">
        <f t="shared" si="1"/>
        <v>1</v>
      </c>
      <c r="AC14" s="8" t="str">
        <f t="shared" si="2"/>
        <v>OK</v>
      </c>
      <c r="AD14" s="103" t="s">
        <v>252</v>
      </c>
      <c r="AF14" s="13" t="str">
        <f t="shared" si="3"/>
        <v>CUMPLIDA</v>
      </c>
      <c r="BG14" s="13" t="str">
        <f t="shared" si="4"/>
        <v>CUMPLIDA</v>
      </c>
      <c r="BI14" s="547" t="str">
        <f t="shared" si="5"/>
        <v>CERRADO</v>
      </c>
    </row>
    <row r="15" spans="1:63" ht="35.1" customHeight="1" x14ac:dyDescent="0.25">
      <c r="A15" s="85"/>
      <c r="B15" s="85"/>
      <c r="C15" s="497" t="s">
        <v>154</v>
      </c>
      <c r="D15" s="85"/>
      <c r="E15" s="600"/>
      <c r="F15" s="85"/>
      <c r="G15" s="85">
        <v>5</v>
      </c>
      <c r="H15" s="476" t="s">
        <v>734</v>
      </c>
      <c r="I15" s="89" t="s">
        <v>202</v>
      </c>
      <c r="J15" s="89" t="s">
        <v>217</v>
      </c>
      <c r="K15" s="23" t="s">
        <v>223</v>
      </c>
      <c r="L15" s="23" t="s">
        <v>230</v>
      </c>
      <c r="M15" s="24">
        <v>1</v>
      </c>
      <c r="N15" s="497" t="s">
        <v>69</v>
      </c>
      <c r="O15" s="497" t="str">
        <f>IF(H15="","",VLOOKUP(H15,'[1]Procedimientos Publicar'!$C$6:$E$85,3,FALSE))</f>
        <v>SECRETARIA GENERAL</v>
      </c>
      <c r="P15" s="497" t="s">
        <v>168</v>
      </c>
      <c r="Q15" s="85"/>
      <c r="R15" s="85"/>
      <c r="S15" s="92"/>
      <c r="T15" s="95">
        <v>1</v>
      </c>
      <c r="U15" s="85"/>
      <c r="V15" s="25">
        <v>43617</v>
      </c>
      <c r="W15" s="25">
        <v>43830</v>
      </c>
      <c r="X15" s="96">
        <v>43830</v>
      </c>
      <c r="Y15" s="29" t="s">
        <v>238</v>
      </c>
      <c r="Z15" s="85">
        <v>1</v>
      </c>
      <c r="AA15" s="97">
        <f t="shared" si="0"/>
        <v>1</v>
      </c>
      <c r="AB15" s="98">
        <f t="shared" si="1"/>
        <v>1</v>
      </c>
      <c r="AC15" s="8" t="str">
        <f t="shared" si="2"/>
        <v>OK</v>
      </c>
      <c r="AD15" s="103" t="s">
        <v>252</v>
      </c>
      <c r="AF15" s="13" t="str">
        <f t="shared" si="3"/>
        <v>CUMPLIDA</v>
      </c>
      <c r="BG15" s="13" t="str">
        <f t="shared" si="4"/>
        <v>CUMPLIDA</v>
      </c>
      <c r="BI15" s="547" t="str">
        <f t="shared" si="5"/>
        <v>CERRADO</v>
      </c>
    </row>
    <row r="16" spans="1:63" ht="35.1" customHeight="1" x14ac:dyDescent="0.2">
      <c r="A16" s="85"/>
      <c r="B16" s="85"/>
      <c r="C16" s="497" t="s">
        <v>154</v>
      </c>
      <c r="D16" s="85"/>
      <c r="E16" s="600"/>
      <c r="F16" s="85"/>
      <c r="G16" s="85">
        <v>6</v>
      </c>
      <c r="H16" s="476" t="s">
        <v>734</v>
      </c>
      <c r="I16" s="89" t="s">
        <v>203</v>
      </c>
      <c r="J16" s="89" t="s">
        <v>218</v>
      </c>
      <c r="K16" s="23" t="s">
        <v>224</v>
      </c>
      <c r="L16" s="23" t="s">
        <v>231</v>
      </c>
      <c r="M16" s="24">
        <v>1</v>
      </c>
      <c r="N16" s="497" t="s">
        <v>69</v>
      </c>
      <c r="O16" s="497" t="str">
        <f>IF(H16="","",VLOOKUP(H16,'[1]Procedimientos Publicar'!$C$6:$E$85,3,FALSE))</f>
        <v>SECRETARIA GENERAL</v>
      </c>
      <c r="P16" s="497" t="s">
        <v>168</v>
      </c>
      <c r="Q16" s="85"/>
      <c r="R16" s="85"/>
      <c r="S16" s="92"/>
      <c r="T16" s="95">
        <v>1</v>
      </c>
      <c r="U16" s="85"/>
      <c r="V16" s="25">
        <v>43831</v>
      </c>
      <c r="W16" s="25">
        <v>44196</v>
      </c>
      <c r="X16" s="96">
        <v>43830</v>
      </c>
      <c r="Y16" s="67"/>
      <c r="Z16" s="85"/>
      <c r="AA16" s="97" t="str">
        <f t="shared" si="0"/>
        <v/>
      </c>
      <c r="AB16" s="98" t="str">
        <f t="shared" si="1"/>
        <v/>
      </c>
      <c r="AC16" s="8" t="str">
        <f t="shared" si="2"/>
        <v/>
      </c>
      <c r="AD16" s="105"/>
      <c r="AF16" s="13"/>
      <c r="BG16" s="13" t="str">
        <f t="shared" si="4"/>
        <v>INCUMPLIDA</v>
      </c>
      <c r="BI16" s="547" t="str">
        <f t="shared" si="5"/>
        <v>ABIERTO</v>
      </c>
    </row>
    <row r="17" spans="1:61" ht="35.1" customHeight="1" x14ac:dyDescent="0.2">
      <c r="A17" s="85"/>
      <c r="B17" s="85"/>
      <c r="C17" s="497" t="s">
        <v>154</v>
      </c>
      <c r="D17" s="85"/>
      <c r="E17" s="600"/>
      <c r="F17" s="85"/>
      <c r="G17" s="85">
        <v>7</v>
      </c>
      <c r="H17" s="476" t="s">
        <v>734</v>
      </c>
      <c r="I17" s="89" t="s">
        <v>204</v>
      </c>
      <c r="J17" s="92" t="s">
        <v>219</v>
      </c>
      <c r="K17" s="23" t="s">
        <v>225</v>
      </c>
      <c r="L17" s="23" t="s">
        <v>232</v>
      </c>
      <c r="M17" s="24">
        <v>1</v>
      </c>
      <c r="N17" s="497" t="s">
        <v>69</v>
      </c>
      <c r="O17" s="497" t="str">
        <f>IF(H17="","",VLOOKUP(H17,'[1]Procedimientos Publicar'!$C$6:$E$85,3,FALSE))</f>
        <v>SECRETARIA GENERAL</v>
      </c>
      <c r="P17" s="497" t="s">
        <v>168</v>
      </c>
      <c r="Q17" s="85"/>
      <c r="R17" s="85"/>
      <c r="S17" s="92"/>
      <c r="T17" s="95">
        <v>1</v>
      </c>
      <c r="U17" s="85"/>
      <c r="V17" s="25">
        <v>44012</v>
      </c>
      <c r="W17" s="25">
        <v>44377</v>
      </c>
      <c r="X17" s="96">
        <v>43830</v>
      </c>
      <c r="Y17" s="67"/>
      <c r="Z17" s="85"/>
      <c r="AA17" s="97" t="str">
        <f t="shared" si="0"/>
        <v/>
      </c>
      <c r="AB17" s="98" t="str">
        <f t="shared" si="1"/>
        <v/>
      </c>
      <c r="AC17" s="8" t="str">
        <f t="shared" si="2"/>
        <v/>
      </c>
      <c r="AD17" s="105"/>
      <c r="AF17" s="13"/>
      <c r="BG17" s="13" t="str">
        <f t="shared" si="4"/>
        <v>INCUMPLIDA</v>
      </c>
      <c r="BI17" s="547" t="str">
        <f t="shared" si="5"/>
        <v>ABIERTO</v>
      </c>
    </row>
    <row r="18" spans="1:61" ht="35.1" customHeight="1" x14ac:dyDescent="0.2">
      <c r="A18" s="85"/>
      <c r="B18" s="85"/>
      <c r="C18" s="497" t="s">
        <v>154</v>
      </c>
      <c r="D18" s="85"/>
      <c r="E18" s="600"/>
      <c r="F18" s="85"/>
      <c r="G18" s="85">
        <v>8</v>
      </c>
      <c r="H18" s="476" t="s">
        <v>734</v>
      </c>
      <c r="I18" s="90" t="s">
        <v>205</v>
      </c>
      <c r="J18" s="92" t="s">
        <v>220</v>
      </c>
      <c r="K18" s="94" t="s">
        <v>221</v>
      </c>
      <c r="L18" s="23" t="s">
        <v>233</v>
      </c>
      <c r="M18" s="24">
        <v>1</v>
      </c>
      <c r="N18" s="497" t="s">
        <v>69</v>
      </c>
      <c r="O18" s="497" t="str">
        <f>IF(H18="","",VLOOKUP(H18,'[1]Procedimientos Publicar'!$C$6:$E$85,3,FALSE))</f>
        <v>SECRETARIA GENERAL</v>
      </c>
      <c r="P18" s="497" t="s">
        <v>168</v>
      </c>
      <c r="Q18" s="85"/>
      <c r="R18" s="85"/>
      <c r="S18" s="94"/>
      <c r="T18" s="95">
        <v>1</v>
      </c>
      <c r="U18" s="85"/>
      <c r="V18" s="25">
        <v>43831</v>
      </c>
      <c r="W18" s="25">
        <v>44074</v>
      </c>
      <c r="X18" s="96">
        <v>43830</v>
      </c>
      <c r="Y18" s="67"/>
      <c r="Z18" s="85"/>
      <c r="AA18" s="97" t="str">
        <f t="shared" si="0"/>
        <v/>
      </c>
      <c r="AB18" s="98" t="str">
        <f t="shared" si="1"/>
        <v/>
      </c>
      <c r="AC18" s="8" t="str">
        <f t="shared" si="2"/>
        <v/>
      </c>
      <c r="AD18" s="105"/>
      <c r="AF18" s="13"/>
      <c r="BG18" s="13" t="str">
        <f t="shared" si="4"/>
        <v>INCUMPLIDA</v>
      </c>
      <c r="BI18" s="547" t="str">
        <f t="shared" si="5"/>
        <v>ABIERTO</v>
      </c>
    </row>
    <row r="19" spans="1:61" ht="35.1" customHeight="1" x14ac:dyDescent="0.2">
      <c r="A19" s="85"/>
      <c r="B19" s="85"/>
      <c r="C19" s="497" t="s">
        <v>154</v>
      </c>
      <c r="D19" s="85"/>
      <c r="E19" s="600"/>
      <c r="F19" s="85"/>
      <c r="G19" s="85">
        <v>9</v>
      </c>
      <c r="H19" s="476" t="s">
        <v>734</v>
      </c>
      <c r="I19" s="89" t="s">
        <v>206</v>
      </c>
      <c r="J19" s="92" t="s">
        <v>220</v>
      </c>
      <c r="K19" s="94" t="s">
        <v>221</v>
      </c>
      <c r="L19" s="23" t="s">
        <v>233</v>
      </c>
      <c r="M19" s="24">
        <v>1</v>
      </c>
      <c r="N19" s="497" t="s">
        <v>69</v>
      </c>
      <c r="O19" s="497" t="str">
        <f>IF(H19="","",VLOOKUP(H19,'[1]Procedimientos Publicar'!$C$6:$E$85,3,FALSE))</f>
        <v>SECRETARIA GENERAL</v>
      </c>
      <c r="P19" s="497" t="s">
        <v>168</v>
      </c>
      <c r="Q19" s="85"/>
      <c r="R19" s="85"/>
      <c r="S19" s="94"/>
      <c r="T19" s="95">
        <v>1</v>
      </c>
      <c r="U19" s="85"/>
      <c r="V19" s="25">
        <v>43831</v>
      </c>
      <c r="W19" s="25">
        <v>44074</v>
      </c>
      <c r="X19" s="96">
        <v>43830</v>
      </c>
      <c r="Y19" s="67"/>
      <c r="Z19" s="85"/>
      <c r="AA19" s="97" t="str">
        <f t="shared" si="0"/>
        <v/>
      </c>
      <c r="AB19" s="98" t="str">
        <f t="shared" si="1"/>
        <v/>
      </c>
      <c r="AC19" s="8" t="str">
        <f t="shared" si="2"/>
        <v/>
      </c>
      <c r="AD19" s="105"/>
      <c r="AF19" s="13"/>
      <c r="BG19" s="13" t="str">
        <f t="shared" si="4"/>
        <v>INCUMPLIDA</v>
      </c>
      <c r="BI19" s="547" t="str">
        <f t="shared" si="5"/>
        <v>ABIERTO</v>
      </c>
    </row>
    <row r="20" spans="1:61" ht="35.1" customHeight="1" x14ac:dyDescent="0.25">
      <c r="A20" s="85"/>
      <c r="B20" s="85"/>
      <c r="C20" s="497" t="s">
        <v>154</v>
      </c>
      <c r="D20" s="85"/>
      <c r="E20" s="600"/>
      <c r="F20" s="85"/>
      <c r="G20" s="85">
        <v>10</v>
      </c>
      <c r="H20" s="476" t="s">
        <v>734</v>
      </c>
      <c r="I20" s="91" t="s">
        <v>207</v>
      </c>
      <c r="J20" s="30"/>
      <c r="K20" s="23"/>
      <c r="L20" s="23"/>
      <c r="M20" s="24"/>
      <c r="N20" s="497" t="s">
        <v>69</v>
      </c>
      <c r="O20" s="497" t="str">
        <f>IF(H20="","",VLOOKUP(H20,'[1]Procedimientos Publicar'!$C$6:$E$85,3,FALSE))</f>
        <v>SECRETARIA GENERAL</v>
      </c>
      <c r="P20" s="497" t="s">
        <v>168</v>
      </c>
      <c r="Q20" s="85"/>
      <c r="R20" s="85"/>
      <c r="S20" s="92"/>
      <c r="T20" s="95">
        <v>1</v>
      </c>
      <c r="U20" s="85"/>
      <c r="V20" s="25"/>
      <c r="W20" s="25"/>
      <c r="X20" s="96">
        <v>43830</v>
      </c>
      <c r="Y20" s="31" t="s">
        <v>239</v>
      </c>
      <c r="Z20" s="85"/>
      <c r="AA20" s="97" t="str">
        <f t="shared" si="0"/>
        <v/>
      </c>
      <c r="AB20" s="98" t="str">
        <f t="shared" si="1"/>
        <v/>
      </c>
      <c r="AC20" s="8" t="str">
        <f t="shared" si="2"/>
        <v/>
      </c>
      <c r="AD20" s="426" t="s">
        <v>253</v>
      </c>
      <c r="AF20" s="13"/>
      <c r="BG20" s="13" t="str">
        <f t="shared" si="4"/>
        <v>INCUMPLIDA</v>
      </c>
      <c r="BI20" s="547" t="str">
        <f t="shared" si="5"/>
        <v>ABIERTO</v>
      </c>
    </row>
    <row r="21" spans="1:61" ht="35.1" customHeight="1" x14ac:dyDescent="0.25">
      <c r="A21" s="85"/>
      <c r="B21" s="85"/>
      <c r="C21" s="497" t="s">
        <v>154</v>
      </c>
      <c r="D21" s="85"/>
      <c r="E21" s="600"/>
      <c r="F21" s="85"/>
      <c r="G21" s="85">
        <v>11</v>
      </c>
      <c r="H21" s="476" t="s">
        <v>734</v>
      </c>
      <c r="I21" s="91" t="s">
        <v>208</v>
      </c>
      <c r="J21" s="30"/>
      <c r="K21" s="23"/>
      <c r="L21" s="23"/>
      <c r="M21" s="24"/>
      <c r="N21" s="497" t="s">
        <v>69</v>
      </c>
      <c r="O21" s="497" t="str">
        <f>IF(H21="","",VLOOKUP(H21,'[1]Procedimientos Publicar'!$C$6:$E$85,3,FALSE))</f>
        <v>SECRETARIA GENERAL</v>
      </c>
      <c r="P21" s="497" t="s">
        <v>168</v>
      </c>
      <c r="Q21" s="85"/>
      <c r="R21" s="85"/>
      <c r="S21" s="92"/>
      <c r="T21" s="95">
        <v>1</v>
      </c>
      <c r="U21" s="85"/>
      <c r="V21" s="25"/>
      <c r="W21" s="25"/>
      <c r="X21" s="96">
        <v>43830</v>
      </c>
      <c r="Y21" s="31" t="s">
        <v>239</v>
      </c>
      <c r="Z21" s="85"/>
      <c r="AA21" s="97" t="str">
        <f t="shared" si="0"/>
        <v/>
      </c>
      <c r="AB21" s="98" t="str">
        <f t="shared" si="1"/>
        <v/>
      </c>
      <c r="AC21" s="8" t="str">
        <f t="shared" si="2"/>
        <v/>
      </c>
      <c r="AD21" s="426" t="s">
        <v>253</v>
      </c>
      <c r="AF21" s="13"/>
      <c r="BG21" s="13" t="str">
        <f t="shared" si="4"/>
        <v>INCUMPLIDA</v>
      </c>
      <c r="BI21" s="547" t="str">
        <f t="shared" si="5"/>
        <v>ABIERTO</v>
      </c>
    </row>
    <row r="22" spans="1:61" ht="35.1" customHeight="1" x14ac:dyDescent="0.25">
      <c r="A22" s="85"/>
      <c r="B22" s="85"/>
      <c r="C22" s="497" t="s">
        <v>154</v>
      </c>
      <c r="D22" s="85"/>
      <c r="E22" s="600"/>
      <c r="F22" s="85"/>
      <c r="G22" s="85">
        <v>12</v>
      </c>
      <c r="H22" s="476" t="s">
        <v>734</v>
      </c>
      <c r="I22" s="86" t="s">
        <v>209</v>
      </c>
      <c r="J22" s="89" t="s">
        <v>217</v>
      </c>
      <c r="K22" s="23" t="s">
        <v>223</v>
      </c>
      <c r="L22" s="23" t="s">
        <v>234</v>
      </c>
      <c r="M22" s="24">
        <v>1</v>
      </c>
      <c r="N22" s="497" t="s">
        <v>69</v>
      </c>
      <c r="O22" s="497" t="str">
        <f>IF(H22="","",VLOOKUP(H22,'[1]Procedimientos Publicar'!$C$6:$E$85,3,FALSE))</f>
        <v>SECRETARIA GENERAL</v>
      </c>
      <c r="P22" s="497" t="s">
        <v>168</v>
      </c>
      <c r="Q22" s="85"/>
      <c r="R22" s="85"/>
      <c r="S22" s="92"/>
      <c r="T22" s="95">
        <v>1</v>
      </c>
      <c r="U22" s="85"/>
      <c r="V22" s="25">
        <v>43617</v>
      </c>
      <c r="W22" s="25">
        <v>43830</v>
      </c>
      <c r="X22" s="96">
        <v>43830</v>
      </c>
      <c r="Y22" s="29" t="s">
        <v>238</v>
      </c>
      <c r="Z22" s="85">
        <v>1</v>
      </c>
      <c r="AA22" s="97">
        <f t="shared" si="0"/>
        <v>1</v>
      </c>
      <c r="AB22" s="98">
        <f t="shared" si="1"/>
        <v>1</v>
      </c>
      <c r="AC22" s="8" t="str">
        <f t="shared" si="2"/>
        <v>OK</v>
      </c>
      <c r="AD22" s="104" t="s">
        <v>251</v>
      </c>
      <c r="AF22" s="13" t="str">
        <f t="shared" si="3"/>
        <v>CUMPLIDA</v>
      </c>
      <c r="BG22" s="13" t="str">
        <f t="shared" si="4"/>
        <v>CUMPLIDA</v>
      </c>
      <c r="BI22" s="547" t="str">
        <f t="shared" si="5"/>
        <v>CERRADO</v>
      </c>
    </row>
    <row r="23" spans="1:61" ht="35.1" customHeight="1" x14ac:dyDescent="0.25">
      <c r="A23" s="85"/>
      <c r="B23" s="85"/>
      <c r="C23" s="497" t="s">
        <v>154</v>
      </c>
      <c r="D23" s="85"/>
      <c r="E23" s="600"/>
      <c r="F23" s="85"/>
      <c r="G23" s="85">
        <v>13</v>
      </c>
      <c r="H23" s="476" t="s">
        <v>734</v>
      </c>
      <c r="I23" s="86" t="s">
        <v>210</v>
      </c>
      <c r="J23" s="89" t="s">
        <v>217</v>
      </c>
      <c r="K23" s="23" t="s">
        <v>223</v>
      </c>
      <c r="L23" s="23" t="s">
        <v>234</v>
      </c>
      <c r="M23" s="24">
        <v>1</v>
      </c>
      <c r="N23" s="497" t="s">
        <v>69</v>
      </c>
      <c r="O23" s="497" t="str">
        <f>IF(H23="","",VLOOKUP(H23,'[1]Procedimientos Publicar'!$C$6:$E$85,3,FALSE))</f>
        <v>SECRETARIA GENERAL</v>
      </c>
      <c r="P23" s="497" t="s">
        <v>168</v>
      </c>
      <c r="Q23" s="85"/>
      <c r="R23" s="85"/>
      <c r="S23" s="92"/>
      <c r="T23" s="95">
        <v>1</v>
      </c>
      <c r="U23" s="85"/>
      <c r="V23" s="25">
        <v>43617</v>
      </c>
      <c r="W23" s="25">
        <v>43830</v>
      </c>
      <c r="X23" s="96">
        <v>43830</v>
      </c>
      <c r="Y23" s="29" t="s">
        <v>238</v>
      </c>
      <c r="Z23" s="85">
        <v>1</v>
      </c>
      <c r="AA23" s="97">
        <f t="shared" si="0"/>
        <v>1</v>
      </c>
      <c r="AB23" s="98">
        <f t="shared" si="1"/>
        <v>1</v>
      </c>
      <c r="AC23" s="8" t="str">
        <f t="shared" si="2"/>
        <v>OK</v>
      </c>
      <c r="AD23" s="104" t="s">
        <v>251</v>
      </c>
      <c r="AF23" s="13" t="str">
        <f t="shared" si="3"/>
        <v>CUMPLIDA</v>
      </c>
      <c r="BG23" s="13" t="str">
        <f t="shared" si="4"/>
        <v>CUMPLIDA</v>
      </c>
      <c r="BI23" s="547" t="str">
        <f t="shared" si="5"/>
        <v>CERRADO</v>
      </c>
    </row>
    <row r="24" spans="1:61" ht="35.1" customHeight="1" x14ac:dyDescent="0.25">
      <c r="A24" s="85"/>
      <c r="B24" s="85"/>
      <c r="C24" s="497" t="s">
        <v>154</v>
      </c>
      <c r="D24" s="85"/>
      <c r="E24" s="600"/>
      <c r="F24" s="85"/>
      <c r="G24" s="85">
        <v>14</v>
      </c>
      <c r="H24" s="476" t="s">
        <v>734</v>
      </c>
      <c r="I24" s="86" t="s">
        <v>211</v>
      </c>
      <c r="J24" s="89" t="s">
        <v>217</v>
      </c>
      <c r="K24" s="23" t="s">
        <v>223</v>
      </c>
      <c r="L24" s="23" t="s">
        <v>234</v>
      </c>
      <c r="M24" s="24">
        <v>1</v>
      </c>
      <c r="N24" s="497" t="s">
        <v>69</v>
      </c>
      <c r="O24" s="497" t="str">
        <f>IF(H24="","",VLOOKUP(H24,'[1]Procedimientos Publicar'!$C$6:$E$85,3,FALSE))</f>
        <v>SECRETARIA GENERAL</v>
      </c>
      <c r="P24" s="497" t="s">
        <v>168</v>
      </c>
      <c r="Q24" s="85"/>
      <c r="R24" s="85"/>
      <c r="S24" s="92"/>
      <c r="T24" s="95">
        <v>1</v>
      </c>
      <c r="U24" s="85"/>
      <c r="V24" s="25">
        <v>43617</v>
      </c>
      <c r="W24" s="25">
        <v>43830</v>
      </c>
      <c r="X24" s="96">
        <v>43830</v>
      </c>
      <c r="Y24" s="29" t="s">
        <v>238</v>
      </c>
      <c r="Z24" s="85">
        <v>1</v>
      </c>
      <c r="AA24" s="97">
        <f t="shared" si="0"/>
        <v>1</v>
      </c>
      <c r="AB24" s="98">
        <f t="shared" si="1"/>
        <v>1</v>
      </c>
      <c r="AC24" s="8" t="str">
        <f t="shared" si="2"/>
        <v>OK</v>
      </c>
      <c r="AD24" s="104" t="s">
        <v>251</v>
      </c>
      <c r="AF24" s="13" t="str">
        <f t="shared" si="3"/>
        <v>CUMPLIDA</v>
      </c>
      <c r="BG24" s="13" t="str">
        <f t="shared" si="4"/>
        <v>CUMPLIDA</v>
      </c>
      <c r="BI24" s="547" t="str">
        <f t="shared" si="5"/>
        <v>CERRADO</v>
      </c>
    </row>
    <row r="25" spans="1:61" ht="35.1" customHeight="1" x14ac:dyDescent="0.2">
      <c r="A25" s="85"/>
      <c r="B25" s="85"/>
      <c r="C25" s="497" t="s">
        <v>154</v>
      </c>
      <c r="D25" s="85"/>
      <c r="E25" s="600"/>
      <c r="F25" s="85"/>
      <c r="G25" s="85">
        <v>15</v>
      </c>
      <c r="H25" s="476" t="s">
        <v>734</v>
      </c>
      <c r="I25" s="86" t="s">
        <v>212</v>
      </c>
      <c r="J25" s="89" t="s">
        <v>217</v>
      </c>
      <c r="K25" s="94" t="s">
        <v>222</v>
      </c>
      <c r="L25" s="23" t="s">
        <v>235</v>
      </c>
      <c r="M25" s="24">
        <v>1</v>
      </c>
      <c r="N25" s="497" t="s">
        <v>69</v>
      </c>
      <c r="O25" s="497" t="str">
        <f>IF(H25="","",VLOOKUP(H25,'[1]Procedimientos Publicar'!$C$6:$E$85,3,FALSE))</f>
        <v>SECRETARIA GENERAL</v>
      </c>
      <c r="P25" s="497" t="s">
        <v>168</v>
      </c>
      <c r="Q25" s="85"/>
      <c r="R25" s="85"/>
      <c r="S25" s="94"/>
      <c r="T25" s="95">
        <v>1</v>
      </c>
      <c r="U25" s="85"/>
      <c r="V25" s="25">
        <v>43831</v>
      </c>
      <c r="W25" s="25">
        <v>44104</v>
      </c>
      <c r="X25" s="96">
        <v>43830</v>
      </c>
      <c r="Y25" s="67"/>
      <c r="Z25" s="85"/>
      <c r="AA25" s="97" t="str">
        <f t="shared" si="0"/>
        <v/>
      </c>
      <c r="AB25" s="98" t="str">
        <f t="shared" si="1"/>
        <v/>
      </c>
      <c r="AC25" s="8" t="str">
        <f t="shared" si="2"/>
        <v/>
      </c>
      <c r="AD25" s="105"/>
      <c r="AF25" s="13"/>
      <c r="BG25" s="13" t="str">
        <f t="shared" si="4"/>
        <v>INCUMPLIDA</v>
      </c>
      <c r="BI25" s="547" t="str">
        <f t="shared" si="5"/>
        <v>ABIERTO</v>
      </c>
    </row>
    <row r="26" spans="1:61" ht="35.1" customHeight="1" x14ac:dyDescent="0.25">
      <c r="A26" s="100"/>
      <c r="B26" s="100"/>
      <c r="C26" s="509" t="s">
        <v>154</v>
      </c>
      <c r="D26" s="100"/>
      <c r="E26" s="601" t="s">
        <v>240</v>
      </c>
      <c r="F26" s="100"/>
      <c r="G26" s="100">
        <v>1</v>
      </c>
      <c r="H26" s="509" t="s">
        <v>728</v>
      </c>
      <c r="I26" s="19" t="s">
        <v>241</v>
      </c>
      <c r="J26" s="100"/>
      <c r="K26" s="100"/>
      <c r="L26" s="100"/>
      <c r="M26" s="100"/>
      <c r="N26" s="509" t="s">
        <v>69</v>
      </c>
      <c r="O26" s="509" t="str">
        <f>IF(H26="","",VLOOKUP(H26,'[1]Procedimientos Publicar'!$C$6:$E$85,3,FALSE))</f>
        <v>SECRETARIA GENERAL</v>
      </c>
      <c r="P26" s="509" t="s">
        <v>168</v>
      </c>
      <c r="Q26" s="100"/>
      <c r="R26" s="100"/>
      <c r="S26" s="100"/>
      <c r="T26" s="124">
        <v>1</v>
      </c>
      <c r="U26" s="100"/>
      <c r="V26" s="100"/>
      <c r="W26" s="100"/>
      <c r="X26" s="125">
        <v>43830</v>
      </c>
      <c r="Y26" s="100"/>
      <c r="Z26" s="100"/>
      <c r="AA26" s="126" t="str">
        <f t="shared" si="0"/>
        <v/>
      </c>
      <c r="AB26" s="127" t="str">
        <f t="shared" si="1"/>
        <v/>
      </c>
      <c r="AC26" s="8" t="str">
        <f t="shared" si="2"/>
        <v/>
      </c>
      <c r="AF26" s="13"/>
      <c r="BG26" s="13" t="str">
        <f t="shared" si="4"/>
        <v>INCUMPLIDA</v>
      </c>
      <c r="BI26" s="547" t="str">
        <f t="shared" si="5"/>
        <v>ABIERTO</v>
      </c>
    </row>
    <row r="27" spans="1:61" ht="35.1" customHeight="1" x14ac:dyDescent="0.25">
      <c r="A27" s="100"/>
      <c r="B27" s="100"/>
      <c r="C27" s="509" t="s">
        <v>154</v>
      </c>
      <c r="D27" s="100"/>
      <c r="E27" s="601"/>
      <c r="F27" s="100"/>
      <c r="G27" s="100">
        <v>2</v>
      </c>
      <c r="H27" s="509" t="s">
        <v>728</v>
      </c>
      <c r="I27" s="19" t="s">
        <v>242</v>
      </c>
      <c r="J27" s="100"/>
      <c r="K27" s="100"/>
      <c r="L27" s="100"/>
      <c r="M27" s="100"/>
      <c r="N27" s="509" t="s">
        <v>69</v>
      </c>
      <c r="O27" s="509" t="str">
        <f>IF(H27="","",VLOOKUP(H27,'[1]Procedimientos Publicar'!$C$6:$E$85,3,FALSE))</f>
        <v>SECRETARIA GENERAL</v>
      </c>
      <c r="P27" s="509" t="s">
        <v>168</v>
      </c>
      <c r="Q27" s="100"/>
      <c r="R27" s="100"/>
      <c r="S27" s="100"/>
      <c r="T27" s="124">
        <v>1</v>
      </c>
      <c r="U27" s="100"/>
      <c r="V27" s="100"/>
      <c r="W27" s="100"/>
      <c r="X27" s="125">
        <v>43830</v>
      </c>
      <c r="Y27" s="100"/>
      <c r="Z27" s="100"/>
      <c r="AA27" s="126" t="str">
        <f t="shared" si="0"/>
        <v/>
      </c>
      <c r="AB27" s="127" t="str">
        <f t="shared" si="1"/>
        <v/>
      </c>
      <c r="AC27" s="8" t="str">
        <f t="shared" si="2"/>
        <v/>
      </c>
      <c r="AF27" s="13"/>
      <c r="BG27" s="13" t="str">
        <f t="shared" si="4"/>
        <v>INCUMPLIDA</v>
      </c>
      <c r="BI27" s="547" t="str">
        <f t="shared" si="5"/>
        <v>ABIERTO</v>
      </c>
    </row>
    <row r="28" spans="1:61" ht="35.1" customHeight="1" x14ac:dyDescent="0.25">
      <c r="A28" s="100"/>
      <c r="B28" s="100"/>
      <c r="C28" s="509" t="s">
        <v>154</v>
      </c>
      <c r="D28" s="100"/>
      <c r="E28" s="601"/>
      <c r="F28" s="100"/>
      <c r="G28" s="100">
        <v>3</v>
      </c>
      <c r="H28" s="509" t="s">
        <v>728</v>
      </c>
      <c r="I28" s="102" t="s">
        <v>243</v>
      </c>
      <c r="J28" s="100"/>
      <c r="K28" s="100"/>
      <c r="L28" s="100"/>
      <c r="M28" s="100"/>
      <c r="N28" s="509" t="s">
        <v>69</v>
      </c>
      <c r="O28" s="509" t="str">
        <f>IF(H28="","",VLOOKUP(H28,'[1]Procedimientos Publicar'!$C$6:$E$85,3,FALSE))</f>
        <v>SECRETARIA GENERAL</v>
      </c>
      <c r="P28" s="509" t="s">
        <v>168</v>
      </c>
      <c r="Q28" s="100"/>
      <c r="R28" s="100"/>
      <c r="S28" s="100"/>
      <c r="T28" s="124">
        <v>1</v>
      </c>
      <c r="U28" s="100"/>
      <c r="V28" s="100"/>
      <c r="W28" s="100"/>
      <c r="X28" s="125">
        <v>43830</v>
      </c>
      <c r="Y28" s="100"/>
      <c r="Z28" s="100"/>
      <c r="AA28" s="126" t="str">
        <f t="shared" si="0"/>
        <v/>
      </c>
      <c r="AB28" s="127" t="str">
        <f t="shared" si="1"/>
        <v/>
      </c>
      <c r="AC28" s="8" t="str">
        <f t="shared" si="2"/>
        <v/>
      </c>
      <c r="AF28" s="13"/>
      <c r="BG28" s="13" t="str">
        <f t="shared" si="4"/>
        <v>INCUMPLIDA</v>
      </c>
      <c r="BI28" s="547" t="str">
        <f t="shared" si="5"/>
        <v>ABIERTO</v>
      </c>
    </row>
    <row r="29" spans="1:61" customFormat="1" ht="35.1" customHeight="1" x14ac:dyDescent="0.25">
      <c r="A29" s="575"/>
      <c r="B29" s="575"/>
      <c r="C29" s="576" t="s">
        <v>154</v>
      </c>
      <c r="D29" s="575"/>
      <c r="E29" s="602" t="s">
        <v>881</v>
      </c>
      <c r="F29" s="575">
        <v>2020</v>
      </c>
      <c r="G29" s="575">
        <v>1</v>
      </c>
      <c r="H29" s="576" t="s">
        <v>728</v>
      </c>
      <c r="I29" s="577" t="s">
        <v>882</v>
      </c>
      <c r="J29" s="575"/>
      <c r="K29" s="575"/>
      <c r="L29" s="575"/>
      <c r="M29" s="575"/>
      <c r="N29" s="576" t="s">
        <v>69</v>
      </c>
      <c r="O29" s="576" t="str">
        <f>IF(H29="","",VLOOKUP(H29,'[1]Procedimientos Publicar'!$C$6:$E$85,3,FALSE))</f>
        <v>SECRETARIA GENERAL</v>
      </c>
      <c r="P29" s="576" t="s">
        <v>168</v>
      </c>
      <c r="Q29" s="575"/>
      <c r="R29" s="575"/>
      <c r="S29" s="575"/>
      <c r="T29" s="578">
        <v>1</v>
      </c>
      <c r="U29" s="575"/>
      <c r="V29" s="575"/>
      <c r="W29" s="575"/>
      <c r="X29" s="579" t="s">
        <v>883</v>
      </c>
      <c r="Y29" s="575"/>
      <c r="Z29" s="575"/>
      <c r="AA29" s="580"/>
      <c r="AB29" s="581"/>
      <c r="AC29" s="8"/>
      <c r="AD29" s="1"/>
      <c r="AE29" s="1"/>
      <c r="AF29" s="13"/>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3"/>
      <c r="BH29" s="1"/>
      <c r="BI29" s="574" t="str">
        <f>IF(AO29="CUMPLIDA","CERRADO","ABIERTO")</f>
        <v>ABIERTO</v>
      </c>
    </row>
    <row r="30" spans="1:61" customFormat="1" ht="35.1" customHeight="1" x14ac:dyDescent="0.25">
      <c r="A30" s="575"/>
      <c r="B30" s="575"/>
      <c r="C30" s="576" t="s">
        <v>154</v>
      </c>
      <c r="D30" s="575"/>
      <c r="E30" s="602"/>
      <c r="F30" s="575">
        <v>2020</v>
      </c>
      <c r="G30" s="575">
        <v>2</v>
      </c>
      <c r="H30" s="576" t="s">
        <v>728</v>
      </c>
      <c r="I30" s="582" t="s">
        <v>884</v>
      </c>
      <c r="J30" s="575"/>
      <c r="K30" s="575"/>
      <c r="L30" s="575"/>
      <c r="M30" s="575"/>
      <c r="N30" s="576" t="s">
        <v>69</v>
      </c>
      <c r="O30" s="576" t="str">
        <f>IF(H30="","",VLOOKUP(H30,'[1]Procedimientos Publicar'!$C$6:$E$85,3,FALSE))</f>
        <v>SECRETARIA GENERAL</v>
      </c>
      <c r="P30" s="576" t="s">
        <v>168</v>
      </c>
      <c r="Q30" s="575"/>
      <c r="R30" s="575"/>
      <c r="S30" s="575"/>
      <c r="T30" s="578">
        <v>1</v>
      </c>
      <c r="U30" s="575"/>
      <c r="V30" s="575"/>
      <c r="W30" s="575"/>
      <c r="X30" s="579" t="s">
        <v>883</v>
      </c>
      <c r="Y30" s="575"/>
      <c r="Z30" s="575"/>
      <c r="AA30" s="580"/>
      <c r="AB30" s="581"/>
      <c r="AC30" s="8"/>
      <c r="AD30" s="1"/>
      <c r="AE30" s="1"/>
      <c r="AF30" s="13"/>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3"/>
      <c r="BH30" s="1"/>
      <c r="BI30" s="574" t="str">
        <f t="shared" ref="BI30:BI31" si="6">IF(AO30="CUMPLIDA","CERRADO","ABIERTO")</f>
        <v>ABIERTO</v>
      </c>
    </row>
    <row r="31" spans="1:61" customFormat="1" ht="35.1" customHeight="1" x14ac:dyDescent="0.25">
      <c r="A31" s="575"/>
      <c r="B31" s="575"/>
      <c r="C31" s="576" t="s">
        <v>154</v>
      </c>
      <c r="D31" s="575"/>
      <c r="E31" s="602"/>
      <c r="F31" s="575">
        <v>2020</v>
      </c>
      <c r="G31" s="575">
        <v>3</v>
      </c>
      <c r="H31" s="576" t="s">
        <v>728</v>
      </c>
      <c r="I31" s="582" t="s">
        <v>885</v>
      </c>
      <c r="J31" s="575"/>
      <c r="K31" s="575"/>
      <c r="L31" s="575"/>
      <c r="M31" s="575"/>
      <c r="N31" s="576" t="s">
        <v>69</v>
      </c>
      <c r="O31" s="576" t="str">
        <f>IF(H31="","",VLOOKUP(H31,'[1]Procedimientos Publicar'!$C$6:$E$85,3,FALSE))</f>
        <v>SECRETARIA GENERAL</v>
      </c>
      <c r="P31" s="576" t="s">
        <v>168</v>
      </c>
      <c r="Q31" s="575"/>
      <c r="R31" s="575"/>
      <c r="S31" s="575"/>
      <c r="T31" s="578">
        <v>1</v>
      </c>
      <c r="U31" s="575"/>
      <c r="V31" s="575"/>
      <c r="W31" s="575"/>
      <c r="X31" s="579" t="s">
        <v>883</v>
      </c>
      <c r="Y31" s="575"/>
      <c r="Z31" s="575"/>
      <c r="AA31" s="580"/>
      <c r="AB31" s="581"/>
      <c r="AC31" s="8"/>
      <c r="AD31" s="1"/>
      <c r="AE31" s="1"/>
      <c r="AF31" s="13"/>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3"/>
      <c r="BH31" s="1"/>
      <c r="BI31" s="574" t="str">
        <f t="shared" si="6"/>
        <v>ABIERTO</v>
      </c>
    </row>
    <row r="32" spans="1:61"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3000000}"/>
  <mergeCells count="72">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AY2:AY3"/>
    <mergeCell ref="AZ2:AZ3"/>
    <mergeCell ref="BA2:BA3"/>
    <mergeCell ref="BB2:BB3"/>
    <mergeCell ref="BC2:BC3"/>
    <mergeCell ref="BK2:BK4"/>
    <mergeCell ref="BE2:BE3"/>
    <mergeCell ref="BF2:BF3"/>
    <mergeCell ref="BG2:BG3"/>
    <mergeCell ref="BH2:BH3"/>
    <mergeCell ref="BI2:BI3"/>
    <mergeCell ref="BJ2:BJ3"/>
    <mergeCell ref="G148:G150"/>
    <mergeCell ref="E5:E10"/>
    <mergeCell ref="E11:E25"/>
    <mergeCell ref="E26:E28"/>
    <mergeCell ref="G116:G118"/>
    <mergeCell ref="G119:G123"/>
    <mergeCell ref="E29:E31"/>
  </mergeCells>
  <conditionalFormatting sqref="AC32:AC191">
    <cfRule type="containsText" dxfId="430" priority="84" stopIfTrue="1" operator="containsText" text="EN TERMINO">
      <formula>NOT(ISERROR(SEARCH("EN TERMINO",AC32)))</formula>
    </cfRule>
    <cfRule type="containsText" priority="85" operator="containsText" text="AMARILLO">
      <formula>NOT(ISERROR(SEARCH("AMARILLO",AC32)))</formula>
    </cfRule>
    <cfRule type="containsText" dxfId="429" priority="86" stopIfTrue="1" operator="containsText" text="ALERTA">
      <formula>NOT(ISERROR(SEARCH("ALERTA",AC32)))</formula>
    </cfRule>
    <cfRule type="containsText" dxfId="428" priority="87" stopIfTrue="1" operator="containsText" text="OK">
      <formula>NOT(ISERROR(SEARCH("OK",AC32)))</formula>
    </cfRule>
  </conditionalFormatting>
  <conditionalFormatting sqref="AF60:AF191 AF56:AF58 BG32:BG191 AF59:BF59">
    <cfRule type="containsText" dxfId="427" priority="81" operator="containsText" text="Cumplida">
      <formula>NOT(ISERROR(SEARCH("Cumplida",AF32)))</formula>
    </cfRule>
    <cfRule type="containsText" dxfId="426" priority="82" operator="containsText" text="Pendiente">
      <formula>NOT(ISERROR(SEARCH("Pendiente",AF32)))</formula>
    </cfRule>
    <cfRule type="containsText" dxfId="425" priority="83" operator="containsText" text="Cumplida">
      <formula>NOT(ISERROR(SEARCH("Cumplida",AF32)))</formula>
    </cfRule>
  </conditionalFormatting>
  <conditionalFormatting sqref="AF60:AF191 AF32:AF47 AF49:AF58 BG32:BG191 AF59:BF59">
    <cfRule type="containsText" dxfId="424" priority="80" stopIfTrue="1" operator="containsText" text="CUMPLIDA">
      <formula>NOT(ISERROR(SEARCH("CUMPLIDA",AF32)))</formula>
    </cfRule>
  </conditionalFormatting>
  <conditionalFormatting sqref="AF60:AF191 AF32:AF47 AF49:AF58 BG32:BG191 AF59:BF59">
    <cfRule type="containsText" dxfId="423" priority="75" stopIfTrue="1" operator="containsText" text="INCUMPLIDA">
      <formula>NOT(ISERROR(SEARCH("INCUMPLIDA",AF32)))</formula>
    </cfRule>
  </conditionalFormatting>
  <conditionalFormatting sqref="AF48 AF33:AF36 AF42 AF50">
    <cfRule type="containsText" dxfId="422" priority="74" operator="containsText" text="PENDIENTE">
      <formula>NOT(ISERROR(SEARCH("PENDIENTE",AF33)))</formula>
    </cfRule>
  </conditionalFormatting>
  <conditionalFormatting sqref="AC5:AC28">
    <cfRule type="containsText" dxfId="421" priority="60" stopIfTrue="1" operator="containsText" text="EN TERMINO">
      <formula>NOT(ISERROR(SEARCH("EN TERMINO",AC5)))</formula>
    </cfRule>
    <cfRule type="containsText" priority="61" operator="containsText" text="AMARILLO">
      <formula>NOT(ISERROR(SEARCH("AMARILLO",AC5)))</formula>
    </cfRule>
    <cfRule type="containsText" dxfId="420" priority="62" stopIfTrue="1" operator="containsText" text="ALERTA">
      <formula>NOT(ISERROR(SEARCH("ALERTA",AC5)))</formula>
    </cfRule>
    <cfRule type="containsText" dxfId="419" priority="63" stopIfTrue="1" operator="containsText" text="OK">
      <formula>NOT(ISERROR(SEARCH("OK",AC5)))</formula>
    </cfRule>
  </conditionalFormatting>
  <conditionalFormatting sqref="BG5:BG28">
    <cfRule type="containsText" dxfId="418" priority="57" operator="containsText" text="Cumplida">
      <formula>NOT(ISERROR(SEARCH("Cumplida",BG5)))</formula>
    </cfRule>
    <cfRule type="containsText" dxfId="417" priority="58" operator="containsText" text="Pendiente">
      <formula>NOT(ISERROR(SEARCH("Pendiente",BG5)))</formula>
    </cfRule>
    <cfRule type="containsText" dxfId="416" priority="59" operator="containsText" text="Cumplida">
      <formula>NOT(ISERROR(SEARCH("Cumplida",BG5)))</formula>
    </cfRule>
  </conditionalFormatting>
  <conditionalFormatting sqref="BG5:BG28 AF13:AF28 AF5:AF10">
    <cfRule type="containsText" dxfId="415" priority="56" stopIfTrue="1" operator="containsText" text="CUMPLIDA">
      <formula>NOT(ISERROR(SEARCH("CUMPLIDA",AF5)))</formula>
    </cfRule>
  </conditionalFormatting>
  <conditionalFormatting sqref="BG5:BG28 AF13:AF28 AF5:AF10">
    <cfRule type="containsText" dxfId="414" priority="55" stopIfTrue="1" operator="containsText" text="INCUMPLIDA">
      <formula>NOT(ISERROR(SEARCH("INCUMPLIDA",AF5)))</formula>
    </cfRule>
  </conditionalFormatting>
  <conditionalFormatting sqref="AF11:AF13 AF16:AF19 AF25">
    <cfRule type="containsText" dxfId="413" priority="54" operator="containsText" text="PENDIENTE">
      <formula>NOT(ISERROR(SEARCH("PENDIENTE",AF11)))</formula>
    </cfRule>
  </conditionalFormatting>
  <conditionalFormatting sqref="AC5:AC28">
    <cfRule type="containsText" dxfId="412" priority="50" stopIfTrue="1" operator="containsText" text="EN TERMINO">
      <formula>NOT(ISERROR(SEARCH("EN TERMINO",AC5)))</formula>
    </cfRule>
    <cfRule type="containsText" priority="51" operator="containsText" text="AMARILLO">
      <formula>NOT(ISERROR(SEARCH("AMARILLO",AC5)))</formula>
    </cfRule>
    <cfRule type="containsText" dxfId="411" priority="52" stopIfTrue="1" operator="containsText" text="ALERTA">
      <formula>NOT(ISERROR(SEARCH("ALERTA",AC5)))</formula>
    </cfRule>
    <cfRule type="containsText" dxfId="410" priority="53" stopIfTrue="1" operator="containsText" text="OK">
      <formula>NOT(ISERROR(SEARCH("OK",AC5)))</formula>
    </cfRule>
  </conditionalFormatting>
  <conditionalFormatting sqref="BG5:BG28">
    <cfRule type="containsText" dxfId="409" priority="47" operator="containsText" text="Cumplida">
      <formula>NOT(ISERROR(SEARCH("Cumplida",BG5)))</formula>
    </cfRule>
    <cfRule type="containsText" dxfId="408" priority="48" operator="containsText" text="Pendiente">
      <formula>NOT(ISERROR(SEARCH("Pendiente",BG5)))</formula>
    </cfRule>
    <cfRule type="containsText" dxfId="407" priority="49" operator="containsText" text="Cumplida">
      <formula>NOT(ISERROR(SEARCH("Cumplida",BG5)))</formula>
    </cfRule>
  </conditionalFormatting>
  <conditionalFormatting sqref="BG5:BG28 AF5:AF28">
    <cfRule type="containsText" dxfId="406" priority="46" stopIfTrue="1" operator="containsText" text="CUMPLIDA">
      <formula>NOT(ISERROR(SEARCH("CUMPLIDA",AF5)))</formula>
    </cfRule>
  </conditionalFormatting>
  <conditionalFormatting sqref="BG5:BG28 AF5:AF28">
    <cfRule type="containsText" dxfId="405" priority="45" stopIfTrue="1" operator="containsText" text="INCUMPLIDA">
      <formula>NOT(ISERROR(SEARCH("INCUMPLIDA",AF5)))</formula>
    </cfRule>
  </conditionalFormatting>
  <conditionalFormatting sqref="AF11:AF28">
    <cfRule type="containsText" dxfId="404" priority="44" operator="containsText" text="PENDIENTE">
      <formula>NOT(ISERROR(SEARCH("PENDIENTE",AF11)))</formula>
    </cfRule>
  </conditionalFormatting>
  <conditionalFormatting sqref="AF5:AF28">
    <cfRule type="containsText" dxfId="403" priority="43" stopIfTrue="1" operator="containsText" text="PENDIENTE">
      <formula>NOT(ISERROR(SEARCH("PENDIENTE",AF5)))</formula>
    </cfRule>
  </conditionalFormatting>
  <conditionalFormatting sqref="BI5:BI28">
    <cfRule type="containsText" dxfId="402" priority="30" operator="containsText" text="cerrada">
      <formula>NOT(ISERROR(SEARCH("cerrada",BI5)))</formula>
    </cfRule>
    <cfRule type="containsText" dxfId="401" priority="31" operator="containsText" text="cerrado">
      <formula>NOT(ISERROR(SEARCH("cerrado",BI5)))</formula>
    </cfRule>
    <cfRule type="containsText" dxfId="400" priority="32" operator="containsText" text="Abierto">
      <formula>NOT(ISERROR(SEARCH("Abierto",BI5)))</formula>
    </cfRule>
  </conditionalFormatting>
  <conditionalFormatting sqref="BI5:BI28">
    <cfRule type="containsText" dxfId="399" priority="27" operator="containsText" text="cerrada">
      <formula>NOT(ISERROR(SEARCH("cerrada",BI5)))</formula>
    </cfRule>
    <cfRule type="containsText" dxfId="398" priority="28" operator="containsText" text="cerrado">
      <formula>NOT(ISERROR(SEARCH("cerrado",BI5)))</formula>
    </cfRule>
    <cfRule type="containsText" dxfId="397" priority="29" operator="containsText" text="Abierto">
      <formula>NOT(ISERROR(SEARCH("Abierto",BI5)))</formula>
    </cfRule>
  </conditionalFormatting>
  <conditionalFormatting sqref="AC29:AC31">
    <cfRule type="containsText" dxfId="396" priority="23" stopIfTrue="1" operator="containsText" text="EN TERMINO">
      <formula>NOT(ISERROR(SEARCH("EN TERMINO",AC29)))</formula>
    </cfRule>
    <cfRule type="containsText" priority="24" operator="containsText" text="AMARILLO">
      <formula>NOT(ISERROR(SEARCH("AMARILLO",AC29)))</formula>
    </cfRule>
    <cfRule type="containsText" dxfId="395" priority="25" stopIfTrue="1" operator="containsText" text="ALERTA">
      <formula>NOT(ISERROR(SEARCH("ALERTA",AC29)))</formula>
    </cfRule>
    <cfRule type="containsText" dxfId="394" priority="26" stopIfTrue="1" operator="containsText" text="OK">
      <formula>NOT(ISERROR(SEARCH("OK",AC29)))</formula>
    </cfRule>
  </conditionalFormatting>
  <conditionalFormatting sqref="BG29:BG31">
    <cfRule type="containsText" dxfId="393" priority="20" operator="containsText" text="Cumplida">
      <formula>NOT(ISERROR(SEARCH("Cumplida",BG29)))</formula>
    </cfRule>
    <cfRule type="containsText" dxfId="392" priority="21" operator="containsText" text="Pendiente">
      <formula>NOT(ISERROR(SEARCH("Pendiente",BG29)))</formula>
    </cfRule>
    <cfRule type="containsText" dxfId="391" priority="22" operator="containsText" text="Cumplida">
      <formula>NOT(ISERROR(SEARCH("Cumplida",BG29)))</formula>
    </cfRule>
  </conditionalFormatting>
  <conditionalFormatting sqref="BG29:BG31 AF29:AF31">
    <cfRule type="containsText" dxfId="390" priority="19" stopIfTrue="1" operator="containsText" text="CUMPLIDA">
      <formula>NOT(ISERROR(SEARCH("CUMPLIDA",AF29)))</formula>
    </cfRule>
  </conditionalFormatting>
  <conditionalFormatting sqref="BG29:BG31 AF29:AF31">
    <cfRule type="containsText" dxfId="389" priority="18" stopIfTrue="1" operator="containsText" text="INCUMPLIDA">
      <formula>NOT(ISERROR(SEARCH("INCUMPLIDA",AF29)))</formula>
    </cfRule>
  </conditionalFormatting>
  <conditionalFormatting sqref="AC29:AC31">
    <cfRule type="containsText" dxfId="388" priority="14" stopIfTrue="1" operator="containsText" text="EN TERMINO">
      <formula>NOT(ISERROR(SEARCH("EN TERMINO",AC29)))</formula>
    </cfRule>
    <cfRule type="containsText" priority="15" operator="containsText" text="AMARILLO">
      <formula>NOT(ISERROR(SEARCH("AMARILLO",AC29)))</formula>
    </cfRule>
    <cfRule type="containsText" dxfId="387" priority="16" stopIfTrue="1" operator="containsText" text="ALERTA">
      <formula>NOT(ISERROR(SEARCH("ALERTA",AC29)))</formula>
    </cfRule>
    <cfRule type="containsText" dxfId="386" priority="17" stopIfTrue="1" operator="containsText" text="OK">
      <formula>NOT(ISERROR(SEARCH("OK",AC29)))</formula>
    </cfRule>
  </conditionalFormatting>
  <conditionalFormatting sqref="BG29:BG31">
    <cfRule type="containsText" dxfId="385" priority="11" operator="containsText" text="Cumplida">
      <formula>NOT(ISERROR(SEARCH("Cumplida",BG29)))</formula>
    </cfRule>
    <cfRule type="containsText" dxfId="384" priority="12" operator="containsText" text="Pendiente">
      <formula>NOT(ISERROR(SEARCH("Pendiente",BG29)))</formula>
    </cfRule>
    <cfRule type="containsText" dxfId="383" priority="13" operator="containsText" text="Cumplida">
      <formula>NOT(ISERROR(SEARCH("Cumplida",BG29)))</formula>
    </cfRule>
  </conditionalFormatting>
  <conditionalFormatting sqref="BG29:BG31 AF29:AF31">
    <cfRule type="containsText" dxfId="382" priority="10" stopIfTrue="1" operator="containsText" text="CUMPLIDA">
      <formula>NOT(ISERROR(SEARCH("CUMPLIDA",AF29)))</formula>
    </cfRule>
  </conditionalFormatting>
  <conditionalFormatting sqref="BG29:BG31 AF29:AF31">
    <cfRule type="containsText" dxfId="381" priority="9" stopIfTrue="1" operator="containsText" text="INCUMPLIDA">
      <formula>NOT(ISERROR(SEARCH("INCUMPLIDA",AF29)))</formula>
    </cfRule>
  </conditionalFormatting>
  <conditionalFormatting sqref="AF29:AF31">
    <cfRule type="containsText" dxfId="380" priority="8" operator="containsText" text="PENDIENTE">
      <formula>NOT(ISERROR(SEARCH("PENDIENTE",AF29)))</formula>
    </cfRule>
  </conditionalFormatting>
  <conditionalFormatting sqref="AF29:AF31">
    <cfRule type="containsText" dxfId="379" priority="7" stopIfTrue="1" operator="containsText" text="PENDIENTE">
      <formula>NOT(ISERROR(SEARCH("PENDIENTE",AF29)))</formula>
    </cfRule>
  </conditionalFormatting>
  <conditionalFormatting sqref="BI29:BI31">
    <cfRule type="containsText" dxfId="378" priority="4" operator="containsText" text="cerrada">
      <formula>NOT(ISERROR(SEARCH("cerrada",BI29)))</formula>
    </cfRule>
    <cfRule type="containsText" dxfId="377" priority="5" operator="containsText" text="cerrado">
      <formula>NOT(ISERROR(SEARCH("cerrado",BI29)))</formula>
    </cfRule>
    <cfRule type="containsText" dxfId="376" priority="6" operator="containsText" text="Abierto">
      <formula>NOT(ISERROR(SEARCH("Abierto",BI29)))</formula>
    </cfRule>
  </conditionalFormatting>
  <conditionalFormatting sqref="BI29:BI31">
    <cfRule type="containsText" dxfId="375" priority="1" operator="containsText" text="cerrada">
      <formula>NOT(ISERROR(SEARCH("cerrada",BI29)))</formula>
    </cfRule>
    <cfRule type="containsText" dxfId="374" priority="2" operator="containsText" text="cerrado">
      <formula>NOT(ISERROR(SEARCH("cerrado",BI29)))</formula>
    </cfRule>
    <cfRule type="containsText" dxfId="373" priority="3" operator="containsText" text="Abierto">
      <formula>NOT(ISERROR(SEARCH("Abierto",BI29)))</formula>
    </cfRule>
  </conditionalFormatting>
  <dataValidations count="12">
    <dataValidation type="list" allowBlank="1" showInputMessage="1" showErrorMessage="1" sqref="H49:H53 H147:H154 P95:P96 H108:H126 P100:P112 P88 P53:P72 P127:P146 P155:P191 P75:P84 H68:H75 H80:H99 P5:P51" xr:uid="{00000000-0002-0000-03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11:AD19 AD25 AD32:AD36" xr:uid="{00000000-0002-0000-03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5:I25 I32:I42" xr:uid="{00000000-0002-0000-03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K25 J34 S54:S59 K46 S46 U71 L61 L59 K71 K61:K63 K42 K35:K36 K54:K59 K18:K19 S25 S18:S19 S12 J17 S5:S8 K5:K13" xr:uid="{00000000-0002-0000-03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3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18:J25 J5:J16 J32:J33" xr:uid="{00000000-0002-0000-03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2:S34 S37:S41 K14:K17 K37:K41 L63 L56 L59 L5:L10 S20:S24 S13:S17 S9:S11 K20:K24 K32:K34"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5:M25 M32:M42" xr:uid="{00000000-0002-0000-03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5:W25 W32:W42"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5:V25 V32:V42" xr:uid="{00000000-0002-0000-03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11:L25 L32:L42" xr:uid="{00000000-0002-0000-0300-00000A000000}">
      <formula1>0</formula1>
      <formula2>390</formula2>
    </dataValidation>
    <dataValidation type="list" allowBlank="1" showInputMessage="1" showErrorMessage="1" sqref="N5:N191" xr:uid="{00000000-0002-0000-0300-00000B000000}">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BJ4" sqref="BJ4"/>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58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106"/>
      <c r="B5" s="106"/>
      <c r="C5" s="107" t="s">
        <v>154</v>
      </c>
      <c r="D5" s="106"/>
      <c r="E5" s="618" t="s">
        <v>255</v>
      </c>
      <c r="F5" s="106"/>
      <c r="G5" s="106">
        <v>1</v>
      </c>
      <c r="H5" s="477" t="s">
        <v>735</v>
      </c>
      <c r="I5" s="114" t="s">
        <v>256</v>
      </c>
      <c r="J5" s="114" t="s">
        <v>259</v>
      </c>
      <c r="K5" s="114" t="s">
        <v>281</v>
      </c>
      <c r="L5" s="113" t="s">
        <v>263</v>
      </c>
      <c r="M5" s="106">
        <v>2</v>
      </c>
      <c r="N5" s="473" t="s">
        <v>69</v>
      </c>
      <c r="O5" s="107" t="str">
        <f>IF(H5="","",VLOOKUP(H5,'[1]Procedimientos Publicar'!$C$6:$E$85,3,FALSE))</f>
        <v>SECRETARIA GENERAL</v>
      </c>
      <c r="P5" s="107" t="s">
        <v>254</v>
      </c>
      <c r="Q5" s="106"/>
      <c r="R5" s="106"/>
      <c r="S5" s="114"/>
      <c r="T5" s="110">
        <v>1</v>
      </c>
      <c r="U5" s="106"/>
      <c r="V5" s="469">
        <v>43215</v>
      </c>
      <c r="W5" s="469">
        <v>43251</v>
      </c>
      <c r="X5" s="108">
        <v>43830</v>
      </c>
      <c r="Y5" s="114" t="s">
        <v>265</v>
      </c>
      <c r="Z5" s="106">
        <v>2</v>
      </c>
      <c r="AA5" s="122">
        <f t="shared" ref="AA5:AA12" si="0">(IF(Z5="","",IF(OR($M5=0,$M5="",$X5=""),"",Z5/$M5)))</f>
        <v>1</v>
      </c>
      <c r="AB5" s="123">
        <f t="shared" ref="AB5:AB12" si="1">(IF(OR($T5="",AA5=""),"",IF(OR($T5=0,AA5=0),0,IF((AA5*100%)/$T5&gt;100%,100%,(AA5*100%)/$T5))))</f>
        <v>1</v>
      </c>
      <c r="AC5" s="8" t="str">
        <f t="shared" ref="AC5:AC12" si="2">IF(Z5="","",IF(AB5&lt;100%, IF(AB5&lt;25%, "ALERTA","EN TERMINO"), IF(AB5=100%, "OK", "EN TERMINO")))</f>
        <v>OK</v>
      </c>
      <c r="AD5" s="357" t="s">
        <v>268</v>
      </c>
      <c r="AF5" s="13" t="str">
        <f t="shared" ref="AF5:AF12" si="3">IF(AB5=100%,IF(AB5&gt;25%,"CUMPLIDA","PENDIENTE"),IF(AB5&lt;25%,"INCUMPLIDA","PENDIENTE"))</f>
        <v>CUMPLIDA</v>
      </c>
      <c r="BG5" s="13" t="str">
        <f t="shared" ref="BG5:BG12" si="4">IF(AB5=100%,"CUMPLIDA","INCUMPLIDA")</f>
        <v>CUMPLIDA</v>
      </c>
      <c r="BI5" s="547" t="str">
        <f>IF(AF5="CUMPLIDA","CERRADO","ABIERTO")</f>
        <v>CERRADO</v>
      </c>
    </row>
    <row r="6" spans="1:63" ht="35.1" customHeight="1" x14ac:dyDescent="0.25">
      <c r="A6" s="106"/>
      <c r="B6" s="106"/>
      <c r="C6" s="107" t="s">
        <v>154</v>
      </c>
      <c r="D6" s="106"/>
      <c r="E6" s="618"/>
      <c r="F6" s="106"/>
      <c r="G6" s="106">
        <v>2</v>
      </c>
      <c r="H6" s="477" t="s">
        <v>735</v>
      </c>
      <c r="I6" s="128" t="s">
        <v>257</v>
      </c>
      <c r="J6" s="114" t="s">
        <v>260</v>
      </c>
      <c r="K6" s="114" t="s">
        <v>282</v>
      </c>
      <c r="L6" s="115" t="s">
        <v>262</v>
      </c>
      <c r="M6" s="106">
        <v>1</v>
      </c>
      <c r="N6" s="473" t="s">
        <v>69</v>
      </c>
      <c r="O6" s="107" t="str">
        <f>IF(H6="","",VLOOKUP(H6,'[1]Procedimientos Publicar'!$C$6:$E$85,3,FALSE))</f>
        <v>SECRETARIA GENERAL</v>
      </c>
      <c r="P6" s="107" t="s">
        <v>254</v>
      </c>
      <c r="Q6" s="106"/>
      <c r="R6" s="106"/>
      <c r="S6" s="114"/>
      <c r="T6" s="110">
        <v>1</v>
      </c>
      <c r="U6" s="106"/>
      <c r="V6" s="116">
        <v>43647</v>
      </c>
      <c r="W6" s="515">
        <v>43951</v>
      </c>
      <c r="X6" s="108">
        <v>43830</v>
      </c>
      <c r="Y6" s="114" t="s">
        <v>266</v>
      </c>
      <c r="Z6" s="106">
        <v>0</v>
      </c>
      <c r="AA6" s="122">
        <f t="shared" si="0"/>
        <v>0</v>
      </c>
      <c r="AB6" s="123">
        <f t="shared" si="1"/>
        <v>0</v>
      </c>
      <c r="AC6" s="8" t="str">
        <f t="shared" si="2"/>
        <v>ALERTA</v>
      </c>
      <c r="AD6" s="420" t="s">
        <v>269</v>
      </c>
      <c r="AF6" s="13" t="str">
        <f t="shared" si="3"/>
        <v>INCUMPLIDA</v>
      </c>
      <c r="BG6" s="13" t="str">
        <f t="shared" si="4"/>
        <v>INCUMPLIDA</v>
      </c>
      <c r="BI6" s="547" t="str">
        <f t="shared" ref="BI6:BI12" si="5">IF(AF6="CUMPLIDA","CERRADO","ABIERTO")</f>
        <v>ABIERTO</v>
      </c>
    </row>
    <row r="7" spans="1:63" ht="35.1" customHeight="1" x14ac:dyDescent="0.25">
      <c r="A7" s="106"/>
      <c r="B7" s="106"/>
      <c r="C7" s="107" t="s">
        <v>154</v>
      </c>
      <c r="D7" s="106"/>
      <c r="E7" s="618"/>
      <c r="F7" s="106"/>
      <c r="G7" s="106">
        <v>3</v>
      </c>
      <c r="H7" s="477" t="s">
        <v>735</v>
      </c>
      <c r="I7" s="109" t="s">
        <v>258</v>
      </c>
      <c r="J7" s="109" t="s">
        <v>261</v>
      </c>
      <c r="K7" s="109" t="s">
        <v>283</v>
      </c>
      <c r="L7" s="111" t="s">
        <v>264</v>
      </c>
      <c r="M7" s="106">
        <v>1</v>
      </c>
      <c r="N7" s="473" t="s">
        <v>69</v>
      </c>
      <c r="O7" s="107" t="str">
        <f>IF(H7="","",VLOOKUP(H7,'[1]Procedimientos Publicar'!$C$6:$E$85,3,FALSE))</f>
        <v>SECRETARIA GENERAL</v>
      </c>
      <c r="P7" s="107" t="s">
        <v>254</v>
      </c>
      <c r="Q7" s="106"/>
      <c r="R7" s="106"/>
      <c r="S7" s="109"/>
      <c r="T7" s="110">
        <v>1</v>
      </c>
      <c r="U7" s="106"/>
      <c r="V7" s="469">
        <v>43221</v>
      </c>
      <c r="W7" s="469">
        <v>44196</v>
      </c>
      <c r="X7" s="108">
        <v>43830</v>
      </c>
      <c r="Y7" s="114" t="s">
        <v>267</v>
      </c>
      <c r="Z7" s="106">
        <v>0.95</v>
      </c>
      <c r="AA7" s="122">
        <f t="shared" si="0"/>
        <v>0.95</v>
      </c>
      <c r="AB7" s="123">
        <f t="shared" si="1"/>
        <v>0.95</v>
      </c>
      <c r="AC7" s="8" t="str">
        <f t="shared" si="2"/>
        <v>EN TERMINO</v>
      </c>
      <c r="AD7" s="112" t="s">
        <v>726</v>
      </c>
      <c r="AF7" s="13" t="str">
        <f t="shared" si="3"/>
        <v>PENDIENTE</v>
      </c>
      <c r="BG7" s="13" t="str">
        <f t="shared" si="4"/>
        <v>INCUMPLIDA</v>
      </c>
      <c r="BI7" s="547" t="str">
        <f t="shared" si="5"/>
        <v>ABIERTO</v>
      </c>
    </row>
    <row r="8" spans="1:63" ht="35.1" customHeight="1" x14ac:dyDescent="0.25">
      <c r="A8" s="99"/>
      <c r="B8" s="99"/>
      <c r="C8" s="494" t="s">
        <v>154</v>
      </c>
      <c r="D8" s="99"/>
      <c r="E8" s="619" t="s">
        <v>270</v>
      </c>
      <c r="F8" s="99"/>
      <c r="G8" s="99">
        <v>1</v>
      </c>
      <c r="H8" s="478" t="s">
        <v>735</v>
      </c>
      <c r="I8" s="129" t="s">
        <v>271</v>
      </c>
      <c r="J8" s="129" t="s">
        <v>276</v>
      </c>
      <c r="K8" s="129" t="s">
        <v>284</v>
      </c>
      <c r="L8" s="129" t="s">
        <v>289</v>
      </c>
      <c r="M8" s="99">
        <v>1</v>
      </c>
      <c r="N8" s="494" t="s">
        <v>69</v>
      </c>
      <c r="O8" s="494" t="str">
        <f>IF(H8="","",VLOOKUP(H8,'[1]Procedimientos Publicar'!$C$6:$E$85,3,FALSE))</f>
        <v>SECRETARIA GENERAL</v>
      </c>
      <c r="P8" s="478" t="s">
        <v>254</v>
      </c>
      <c r="Q8" s="99"/>
      <c r="R8" s="99"/>
      <c r="S8" s="129"/>
      <c r="T8" s="118">
        <v>1</v>
      </c>
      <c r="U8" s="99"/>
      <c r="V8" s="130">
        <v>43405</v>
      </c>
      <c r="W8" s="130">
        <v>43496</v>
      </c>
      <c r="X8" s="119">
        <v>43830</v>
      </c>
      <c r="Y8" s="131" t="s">
        <v>295</v>
      </c>
      <c r="Z8" s="99"/>
      <c r="AA8" s="120" t="str">
        <f t="shared" si="0"/>
        <v/>
      </c>
      <c r="AB8" s="121" t="str">
        <f t="shared" si="1"/>
        <v/>
      </c>
      <c r="AC8" s="8" t="str">
        <f t="shared" si="2"/>
        <v/>
      </c>
      <c r="AD8" s="132" t="s">
        <v>300</v>
      </c>
      <c r="AF8" s="13" t="str">
        <f t="shared" si="3"/>
        <v>PENDIENTE</v>
      </c>
      <c r="BG8" s="13" t="str">
        <f t="shared" si="4"/>
        <v>INCUMPLIDA</v>
      </c>
      <c r="BI8" s="547" t="str">
        <f t="shared" si="5"/>
        <v>ABIERTO</v>
      </c>
    </row>
    <row r="9" spans="1:63" ht="35.1" customHeight="1" x14ac:dyDescent="0.2">
      <c r="A9" s="99"/>
      <c r="B9" s="99"/>
      <c r="C9" s="494" t="s">
        <v>154</v>
      </c>
      <c r="D9" s="99"/>
      <c r="E9" s="619"/>
      <c r="F9" s="99"/>
      <c r="G9" s="99">
        <v>2</v>
      </c>
      <c r="H9" s="478" t="s">
        <v>735</v>
      </c>
      <c r="I9" s="129" t="s">
        <v>272</v>
      </c>
      <c r="J9" s="133" t="s">
        <v>277</v>
      </c>
      <c r="K9" s="133" t="s">
        <v>285</v>
      </c>
      <c r="L9" s="133" t="s">
        <v>290</v>
      </c>
      <c r="M9" s="99"/>
      <c r="N9" s="494" t="s">
        <v>69</v>
      </c>
      <c r="O9" s="494" t="str">
        <f>IF(H9="","",VLOOKUP(H9,'[1]Procedimientos Publicar'!$C$6:$E$85,3,FALSE))</f>
        <v>SECRETARIA GENERAL</v>
      </c>
      <c r="P9" s="478" t="s">
        <v>254</v>
      </c>
      <c r="Q9" s="99"/>
      <c r="R9" s="99"/>
      <c r="S9" s="133"/>
      <c r="T9" s="118">
        <v>1</v>
      </c>
      <c r="U9" s="133" t="s">
        <v>293</v>
      </c>
      <c r="V9" s="130">
        <v>43405</v>
      </c>
      <c r="W9" s="130">
        <v>44196</v>
      </c>
      <c r="X9" s="119">
        <v>43830</v>
      </c>
      <c r="Y9" s="117" t="s">
        <v>296</v>
      </c>
      <c r="Z9" s="99"/>
      <c r="AA9" s="120" t="str">
        <f t="shared" si="0"/>
        <v/>
      </c>
      <c r="AB9" s="121" t="str">
        <f t="shared" si="1"/>
        <v/>
      </c>
      <c r="AC9" s="8" t="str">
        <f t="shared" si="2"/>
        <v/>
      </c>
      <c r="AD9" s="134" t="s">
        <v>301</v>
      </c>
      <c r="AF9" s="13" t="str">
        <f t="shared" si="3"/>
        <v>PENDIENTE</v>
      </c>
      <c r="BG9" s="13" t="str">
        <f t="shared" si="4"/>
        <v>INCUMPLIDA</v>
      </c>
      <c r="BI9" s="547" t="str">
        <f t="shared" si="5"/>
        <v>ABIERTO</v>
      </c>
    </row>
    <row r="10" spans="1:63" ht="35.1" customHeight="1" x14ac:dyDescent="0.2">
      <c r="A10" s="99"/>
      <c r="B10" s="99"/>
      <c r="C10" s="494" t="s">
        <v>154</v>
      </c>
      <c r="D10" s="99"/>
      <c r="E10" s="619"/>
      <c r="F10" s="99"/>
      <c r="G10" s="99" t="s">
        <v>689</v>
      </c>
      <c r="H10" s="478" t="s">
        <v>735</v>
      </c>
      <c r="I10" s="129" t="s">
        <v>273</v>
      </c>
      <c r="J10" s="133" t="s">
        <v>278</v>
      </c>
      <c r="K10" s="133" t="s">
        <v>286</v>
      </c>
      <c r="L10" s="133" t="s">
        <v>291</v>
      </c>
      <c r="M10" s="99">
        <v>1</v>
      </c>
      <c r="N10" s="494" t="s">
        <v>69</v>
      </c>
      <c r="O10" s="494" t="str">
        <f>IF(H10="","",VLOOKUP(H10,'[1]Procedimientos Publicar'!$C$6:$E$85,3,FALSE))</f>
        <v>SECRETARIA GENERAL</v>
      </c>
      <c r="P10" s="478" t="s">
        <v>254</v>
      </c>
      <c r="Q10" s="99"/>
      <c r="R10" s="99"/>
      <c r="S10" s="133"/>
      <c r="T10" s="118">
        <v>1</v>
      </c>
      <c r="U10" s="99"/>
      <c r="V10" s="130">
        <v>43405</v>
      </c>
      <c r="W10" s="130" t="s">
        <v>294</v>
      </c>
      <c r="X10" s="119">
        <v>43830</v>
      </c>
      <c r="Y10" s="117" t="s">
        <v>297</v>
      </c>
      <c r="Z10" s="99">
        <v>1</v>
      </c>
      <c r="AA10" s="120">
        <f t="shared" si="0"/>
        <v>1</v>
      </c>
      <c r="AB10" s="121">
        <f t="shared" si="1"/>
        <v>1</v>
      </c>
      <c r="AC10" s="8" t="str">
        <f t="shared" si="2"/>
        <v>OK</v>
      </c>
      <c r="AD10" s="135" t="s">
        <v>302</v>
      </c>
      <c r="AF10" s="13" t="str">
        <f t="shared" si="3"/>
        <v>CUMPLIDA</v>
      </c>
      <c r="BG10" s="13" t="str">
        <f t="shared" si="4"/>
        <v>CUMPLIDA</v>
      </c>
      <c r="BI10" s="547" t="str">
        <f t="shared" si="5"/>
        <v>CERRADO</v>
      </c>
    </row>
    <row r="11" spans="1:63" ht="35.1" customHeight="1" x14ac:dyDescent="0.2">
      <c r="A11" s="99"/>
      <c r="B11" s="99"/>
      <c r="C11" s="494" t="s">
        <v>154</v>
      </c>
      <c r="D11" s="99"/>
      <c r="E11" s="619"/>
      <c r="F11" s="99"/>
      <c r="G11" s="99" t="s">
        <v>690</v>
      </c>
      <c r="H11" s="478" t="s">
        <v>735</v>
      </c>
      <c r="I11" s="129" t="s">
        <v>274</v>
      </c>
      <c r="J11" s="136" t="s">
        <v>279</v>
      </c>
      <c r="K11" s="134" t="s">
        <v>287</v>
      </c>
      <c r="L11" s="137"/>
      <c r="M11" s="99">
        <v>1</v>
      </c>
      <c r="N11" s="494" t="s">
        <v>69</v>
      </c>
      <c r="O11" s="494" t="str">
        <f>IF(H11="","",VLOOKUP(H11,'[1]Procedimientos Publicar'!$C$6:$E$85,3,FALSE))</f>
        <v>SECRETARIA GENERAL</v>
      </c>
      <c r="P11" s="137"/>
      <c r="Q11" s="99"/>
      <c r="R11" s="99"/>
      <c r="S11" s="129"/>
      <c r="T11" s="118">
        <v>1</v>
      </c>
      <c r="U11" s="99"/>
      <c r="V11" s="138"/>
      <c r="W11" s="138"/>
      <c r="X11" s="119">
        <v>43830</v>
      </c>
      <c r="Y11" s="117" t="s">
        <v>298</v>
      </c>
      <c r="Z11" s="99">
        <v>1</v>
      </c>
      <c r="AA11" s="120">
        <f t="shared" si="0"/>
        <v>1</v>
      </c>
      <c r="AB11" s="121">
        <f t="shared" si="1"/>
        <v>1</v>
      </c>
      <c r="AC11" s="8" t="str">
        <f t="shared" si="2"/>
        <v>OK</v>
      </c>
      <c r="AD11" s="135" t="s">
        <v>302</v>
      </c>
      <c r="AF11" s="13" t="str">
        <f t="shared" si="3"/>
        <v>CUMPLIDA</v>
      </c>
      <c r="BG11" s="13" t="str">
        <f t="shared" si="4"/>
        <v>CUMPLIDA</v>
      </c>
      <c r="BI11" s="547" t="str">
        <f t="shared" si="5"/>
        <v>CERRADO</v>
      </c>
    </row>
    <row r="12" spans="1:63" ht="35.1" customHeight="1" x14ac:dyDescent="0.2">
      <c r="A12" s="99"/>
      <c r="B12" s="99"/>
      <c r="C12" s="494" t="s">
        <v>154</v>
      </c>
      <c r="D12" s="99"/>
      <c r="E12" s="619"/>
      <c r="F12" s="99"/>
      <c r="G12" s="99" t="s">
        <v>691</v>
      </c>
      <c r="H12" s="478" t="s">
        <v>735</v>
      </c>
      <c r="I12" s="129" t="s">
        <v>275</v>
      </c>
      <c r="J12" s="133" t="s">
        <v>280</v>
      </c>
      <c r="K12" s="133" t="s">
        <v>288</v>
      </c>
      <c r="L12" s="133" t="s">
        <v>292</v>
      </c>
      <c r="M12" s="99">
        <v>1</v>
      </c>
      <c r="N12" s="494" t="s">
        <v>69</v>
      </c>
      <c r="O12" s="494" t="str">
        <f>IF(H12="","",VLOOKUP(H12,'[1]Procedimientos Publicar'!$C$6:$E$85,3,FALSE))</f>
        <v>SECRETARIA GENERAL</v>
      </c>
      <c r="P12" s="478" t="s">
        <v>254</v>
      </c>
      <c r="Q12" s="99"/>
      <c r="R12" s="99"/>
      <c r="S12" s="133"/>
      <c r="T12" s="118">
        <v>1</v>
      </c>
      <c r="U12" s="99"/>
      <c r="V12" s="130">
        <v>43405</v>
      </c>
      <c r="W12" s="516">
        <v>43951</v>
      </c>
      <c r="X12" s="119">
        <v>43830</v>
      </c>
      <c r="Y12" s="117" t="s">
        <v>299</v>
      </c>
      <c r="Z12" s="99">
        <v>0</v>
      </c>
      <c r="AA12" s="120">
        <f t="shared" si="0"/>
        <v>0</v>
      </c>
      <c r="AB12" s="121">
        <f t="shared" si="1"/>
        <v>0</v>
      </c>
      <c r="AC12" s="8" t="str">
        <f t="shared" si="2"/>
        <v>ALERTA</v>
      </c>
      <c r="AD12" s="420" t="s">
        <v>269</v>
      </c>
      <c r="AF12" s="13" t="str">
        <f t="shared" si="3"/>
        <v>INCUMPLIDA</v>
      </c>
      <c r="BG12" s="13" t="str">
        <f t="shared" si="4"/>
        <v>INCUMPLIDA</v>
      </c>
      <c r="BI12" s="547" t="str">
        <f t="shared" si="5"/>
        <v>ABIERTO</v>
      </c>
    </row>
    <row r="13" spans="1:63" s="466" customFormat="1" ht="69" customHeight="1" x14ac:dyDescent="0.25">
      <c r="C13" s="464"/>
      <c r="E13" s="508"/>
      <c r="H13" s="258"/>
      <c r="I13" s="202"/>
      <c r="J13" s="202"/>
      <c r="K13" s="202"/>
      <c r="L13" s="376"/>
      <c r="N13" s="464"/>
      <c r="O13" s="464"/>
      <c r="P13" s="464"/>
      <c r="S13" s="202"/>
      <c r="T13" s="146"/>
      <c r="V13" s="502"/>
      <c r="W13" s="502"/>
      <c r="X13" s="147"/>
      <c r="Y13" s="465"/>
      <c r="AA13" s="362"/>
      <c r="AB13" s="365"/>
      <c r="AD13" s="465"/>
      <c r="BG13" s="470"/>
    </row>
    <row r="14" spans="1:63" s="466" customFormat="1" ht="69" customHeight="1" x14ac:dyDescent="0.25">
      <c r="C14" s="464"/>
      <c r="E14" s="508"/>
      <c r="H14" s="501"/>
      <c r="I14" s="367"/>
      <c r="J14" s="367"/>
      <c r="K14" s="367"/>
      <c r="L14" s="367"/>
      <c r="N14" s="464"/>
      <c r="O14" s="464"/>
      <c r="P14" s="501"/>
      <c r="S14" s="367"/>
      <c r="T14" s="146"/>
      <c r="V14" s="383"/>
      <c r="W14" s="383"/>
      <c r="X14" s="147"/>
      <c r="Y14" s="384"/>
      <c r="AA14" s="362"/>
      <c r="AB14" s="365"/>
      <c r="AD14" s="385"/>
      <c r="AF14" s="470"/>
      <c r="BG14" s="470"/>
    </row>
    <row r="15" spans="1:63" s="466" customFormat="1" ht="69" customHeight="1" x14ac:dyDescent="0.2">
      <c r="C15" s="464"/>
      <c r="E15" s="508"/>
      <c r="H15" s="501"/>
      <c r="I15" s="367"/>
      <c r="J15" s="386"/>
      <c r="K15" s="386"/>
      <c r="L15" s="386"/>
      <c r="N15" s="464"/>
      <c r="O15" s="464"/>
      <c r="P15" s="501"/>
      <c r="S15" s="386"/>
      <c r="T15" s="146"/>
      <c r="U15" s="386"/>
      <c r="V15" s="383"/>
      <c r="W15" s="383"/>
      <c r="X15" s="147"/>
      <c r="Y15" s="465"/>
      <c r="AA15" s="362"/>
      <c r="AB15" s="365"/>
      <c r="AD15" s="367"/>
      <c r="BG15" s="470"/>
    </row>
    <row r="16" spans="1:63" s="466" customFormat="1" ht="69" customHeight="1" x14ac:dyDescent="0.2">
      <c r="C16" s="464"/>
      <c r="E16" s="508"/>
      <c r="H16" s="501"/>
      <c r="I16" s="367"/>
      <c r="J16" s="386"/>
      <c r="K16" s="386"/>
      <c r="L16" s="386"/>
      <c r="N16" s="464"/>
      <c r="O16" s="464"/>
      <c r="P16" s="501"/>
      <c r="S16" s="386"/>
      <c r="T16" s="146"/>
      <c r="V16" s="383"/>
      <c r="W16" s="383"/>
      <c r="X16" s="147"/>
      <c r="Y16" s="465"/>
      <c r="AA16" s="362"/>
      <c r="AB16" s="365"/>
      <c r="AD16" s="465"/>
      <c r="AF16" s="470"/>
      <c r="BG16" s="470"/>
    </row>
    <row r="17" spans="3:59" s="466" customFormat="1" ht="69" customHeight="1" x14ac:dyDescent="0.2">
      <c r="C17" s="464"/>
      <c r="E17" s="508"/>
      <c r="H17" s="501"/>
      <c r="I17" s="367"/>
      <c r="J17" s="387"/>
      <c r="K17" s="367"/>
      <c r="L17" s="386"/>
      <c r="N17" s="464"/>
      <c r="O17" s="464"/>
      <c r="P17" s="386"/>
      <c r="S17" s="367"/>
      <c r="T17" s="146"/>
      <c r="V17" s="388"/>
      <c r="W17" s="388"/>
      <c r="X17" s="147"/>
      <c r="Y17" s="465"/>
      <c r="AA17" s="362"/>
      <c r="AB17" s="365"/>
      <c r="AD17" s="465"/>
      <c r="AF17" s="470"/>
      <c r="BG17" s="470"/>
    </row>
    <row r="18" spans="3:59" s="466" customFormat="1" ht="69" customHeight="1" x14ac:dyDescent="0.2">
      <c r="C18" s="464"/>
      <c r="E18" s="508"/>
      <c r="H18" s="501"/>
      <c r="I18" s="367"/>
      <c r="J18" s="386"/>
      <c r="K18" s="386"/>
      <c r="L18" s="386"/>
      <c r="N18" s="464"/>
      <c r="O18" s="464"/>
      <c r="P18" s="501"/>
      <c r="S18" s="386"/>
      <c r="T18" s="146"/>
      <c r="V18" s="383"/>
      <c r="W18" s="383"/>
      <c r="X18" s="147"/>
      <c r="Y18" s="465"/>
      <c r="AA18" s="362"/>
      <c r="AB18" s="365"/>
      <c r="AD18" s="361"/>
      <c r="AF18" s="470"/>
      <c r="BG18" s="470"/>
    </row>
    <row r="19" spans="3:59" s="466" customFormat="1" ht="69" customHeight="1" x14ac:dyDescent="0.2">
      <c r="C19" s="464"/>
      <c r="E19" s="508"/>
      <c r="H19" s="501"/>
      <c r="I19" s="369"/>
      <c r="J19" s="27"/>
      <c r="K19" s="28"/>
      <c r="L19" s="27"/>
      <c r="M19" s="197"/>
      <c r="N19" s="464"/>
      <c r="O19" s="464"/>
      <c r="P19" s="464"/>
      <c r="S19" s="28"/>
      <c r="T19" s="146"/>
      <c r="V19" s="18"/>
      <c r="W19" s="18"/>
      <c r="X19" s="147"/>
      <c r="Y19" s="372"/>
      <c r="AA19" s="362"/>
      <c r="AB19" s="365"/>
      <c r="AD19" s="155"/>
      <c r="BG19" s="470"/>
    </row>
    <row r="20" spans="3:59" s="466" customFormat="1" ht="69" customHeight="1" x14ac:dyDescent="0.25">
      <c r="C20" s="464"/>
      <c r="E20" s="508"/>
      <c r="H20" s="501"/>
      <c r="I20" s="370"/>
      <c r="J20" s="374"/>
      <c r="K20" s="27"/>
      <c r="L20" s="27"/>
      <c r="M20" s="197"/>
      <c r="N20" s="464"/>
      <c r="O20" s="464"/>
      <c r="P20" s="464"/>
      <c r="S20" s="27"/>
      <c r="T20" s="146"/>
      <c r="V20" s="18"/>
      <c r="W20" s="18"/>
      <c r="X20" s="147"/>
      <c r="Y20" s="375"/>
      <c r="AA20" s="362"/>
      <c r="AB20" s="365"/>
      <c r="AD20" s="28"/>
      <c r="AF20" s="470"/>
      <c r="BG20" s="470"/>
    </row>
    <row r="21" spans="3:59"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3:59"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3:59"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3:59" s="466" customFormat="1" ht="69" customHeight="1" x14ac:dyDescent="0.25">
      <c r="C26" s="464"/>
      <c r="E26" s="508"/>
      <c r="H26" s="501"/>
      <c r="I26" s="202"/>
      <c r="N26" s="464"/>
      <c r="O26" s="464"/>
      <c r="P26" s="464"/>
      <c r="T26" s="146"/>
      <c r="X26" s="147"/>
      <c r="AA26" s="362"/>
      <c r="AB26" s="365"/>
      <c r="AF26" s="470"/>
      <c r="BG26" s="470"/>
    </row>
    <row r="27" spans="3:59" s="466" customFormat="1" ht="69" customHeight="1" x14ac:dyDescent="0.25">
      <c r="C27" s="464"/>
      <c r="E27" s="508"/>
      <c r="H27" s="501"/>
      <c r="I27" s="202"/>
      <c r="N27" s="464"/>
      <c r="O27" s="464"/>
      <c r="P27" s="464"/>
      <c r="T27" s="146"/>
      <c r="X27" s="147"/>
      <c r="AA27" s="362"/>
      <c r="AB27" s="365"/>
      <c r="AF27" s="470"/>
      <c r="BG27" s="470"/>
    </row>
    <row r="28" spans="3:59" s="466" customFormat="1" ht="69" customHeight="1" x14ac:dyDescent="0.25">
      <c r="C28" s="464"/>
      <c r="E28" s="508"/>
      <c r="H28" s="501"/>
      <c r="I28" s="376"/>
      <c r="N28" s="464"/>
      <c r="O28" s="464"/>
      <c r="P28" s="464"/>
      <c r="T28" s="146"/>
      <c r="X28" s="147"/>
      <c r="AA28" s="362"/>
      <c r="AB28" s="365"/>
      <c r="AF28" s="470"/>
      <c r="BG28" s="470"/>
    </row>
    <row r="29" spans="3:59"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3:59"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3:59"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3:59"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4000000}"/>
  <mergeCells count="70">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C2:BC3"/>
    <mergeCell ref="BD2:BD3"/>
    <mergeCell ref="AR2:AR3"/>
    <mergeCell ref="AS2:AS3"/>
    <mergeCell ref="AT2:AT3"/>
    <mergeCell ref="AU2:AU3"/>
    <mergeCell ref="AV2:AV3"/>
    <mergeCell ref="AW2:AW3"/>
    <mergeCell ref="G148:G150"/>
    <mergeCell ref="E5:E7"/>
    <mergeCell ref="E8:E12"/>
    <mergeCell ref="BK2:BK4"/>
    <mergeCell ref="G116:G118"/>
    <mergeCell ref="G119:G123"/>
    <mergeCell ref="BE2:BE3"/>
    <mergeCell ref="BF2:BF3"/>
    <mergeCell ref="BG2:BG3"/>
    <mergeCell ref="BH2:BH3"/>
    <mergeCell ref="BI2:BI3"/>
    <mergeCell ref="BJ2:BJ3"/>
    <mergeCell ref="AY2:AY3"/>
    <mergeCell ref="AZ2:AZ3"/>
    <mergeCell ref="BA2:BA3"/>
    <mergeCell ref="BB2:BB3"/>
  </mergeCells>
  <conditionalFormatting sqref="AC29:AC191">
    <cfRule type="containsText" dxfId="372" priority="59" stopIfTrue="1" operator="containsText" text="EN TERMINO">
      <formula>NOT(ISERROR(SEARCH("EN TERMINO",AC29)))</formula>
    </cfRule>
    <cfRule type="containsText" priority="60" operator="containsText" text="AMARILLO">
      <formula>NOT(ISERROR(SEARCH("AMARILLO",AC29)))</formula>
    </cfRule>
    <cfRule type="containsText" dxfId="371" priority="61" stopIfTrue="1" operator="containsText" text="ALERTA">
      <formula>NOT(ISERROR(SEARCH("ALERTA",AC29)))</formula>
    </cfRule>
    <cfRule type="containsText" dxfId="370" priority="62" stopIfTrue="1" operator="containsText" text="OK">
      <formula>NOT(ISERROR(SEARCH("OK",AC29)))</formula>
    </cfRule>
  </conditionalFormatting>
  <conditionalFormatting sqref="AF60:AF191 AF56:AF58 BG29:BG191 AF59:BF59">
    <cfRule type="containsText" dxfId="369" priority="56" operator="containsText" text="Cumplida">
      <formula>NOT(ISERROR(SEARCH("Cumplida",AF29)))</formula>
    </cfRule>
    <cfRule type="containsText" dxfId="368" priority="57" operator="containsText" text="Pendiente">
      <formula>NOT(ISERROR(SEARCH("Pendiente",AF29)))</formula>
    </cfRule>
    <cfRule type="containsText" dxfId="367" priority="58" operator="containsText" text="Cumplida">
      <formula>NOT(ISERROR(SEARCH("Cumplida",AF29)))</formula>
    </cfRule>
  </conditionalFormatting>
  <conditionalFormatting sqref="AF60:AF191 AF30:AF47 AF49:AF58 BG29:BG191 AF59:BF59">
    <cfRule type="containsText" dxfId="366" priority="55" stopIfTrue="1" operator="containsText" text="CUMPLIDA">
      <formula>NOT(ISERROR(SEARCH("CUMPLIDA",AF29)))</formula>
    </cfRule>
  </conditionalFormatting>
  <conditionalFormatting sqref="AF60:AF191 AF30:AF47 AF49:AF58 BG29:BG191 AF59:BF59">
    <cfRule type="containsText" dxfId="365" priority="54" stopIfTrue="1" operator="containsText" text="INCUMPLIDA">
      <formula>NOT(ISERROR(SEARCH("INCUMPLIDA",AF29)))</formula>
    </cfRule>
  </conditionalFormatting>
  <conditionalFormatting sqref="AF48 AF29:AF30 AF33:AF36 AF42 AF50">
    <cfRule type="containsText" dxfId="364" priority="53" operator="containsText" text="PENDIENTE">
      <formula>NOT(ISERROR(SEARCH("PENDIENTE",AF29)))</formula>
    </cfRule>
  </conditionalFormatting>
  <conditionalFormatting sqref="AC19:AC28">
    <cfRule type="containsText" dxfId="363" priority="49" stopIfTrue="1" operator="containsText" text="EN TERMINO">
      <formula>NOT(ISERROR(SEARCH("EN TERMINO",AC19)))</formula>
    </cfRule>
    <cfRule type="containsText" priority="50" operator="containsText" text="AMARILLO">
      <formula>NOT(ISERROR(SEARCH("AMARILLO",AC19)))</formula>
    </cfRule>
    <cfRule type="containsText" dxfId="362" priority="51" stopIfTrue="1" operator="containsText" text="ALERTA">
      <formula>NOT(ISERROR(SEARCH("ALERTA",AC19)))</formula>
    </cfRule>
    <cfRule type="containsText" dxfId="361" priority="52" stopIfTrue="1" operator="containsText" text="OK">
      <formula>NOT(ISERROR(SEARCH("OK",AC19)))</formula>
    </cfRule>
  </conditionalFormatting>
  <conditionalFormatting sqref="BG19:BG28">
    <cfRule type="containsText" dxfId="360" priority="46" operator="containsText" text="Cumplida">
      <formula>NOT(ISERROR(SEARCH("Cumplida",BG19)))</formula>
    </cfRule>
    <cfRule type="containsText" dxfId="359" priority="47" operator="containsText" text="Pendiente">
      <formula>NOT(ISERROR(SEARCH("Pendiente",BG19)))</formula>
    </cfRule>
    <cfRule type="containsText" dxfId="358" priority="48" operator="containsText" text="Cumplida">
      <formula>NOT(ISERROR(SEARCH("Cumplida",BG19)))</formula>
    </cfRule>
  </conditionalFormatting>
  <conditionalFormatting sqref="AF19:AF28 BG19:BG28">
    <cfRule type="containsText" dxfId="357" priority="45" stopIfTrue="1" operator="containsText" text="CUMPLIDA">
      <formula>NOT(ISERROR(SEARCH("CUMPLIDA",AF19)))</formula>
    </cfRule>
  </conditionalFormatting>
  <conditionalFormatting sqref="AF19:AF28 BG19:BG28">
    <cfRule type="containsText" dxfId="356" priority="44" stopIfTrue="1" operator="containsText" text="INCUMPLIDA">
      <formula>NOT(ISERROR(SEARCH("INCUMPLIDA",AF19)))</formula>
    </cfRule>
  </conditionalFormatting>
  <conditionalFormatting sqref="AF19 AF25">
    <cfRule type="containsText" dxfId="355" priority="43" operator="containsText" text="PENDIENTE">
      <formula>NOT(ISERROR(SEARCH("PENDIENTE",AF19)))</formula>
    </cfRule>
  </conditionalFormatting>
  <conditionalFormatting sqref="AC13:AC18">
    <cfRule type="containsText" dxfId="354" priority="39" stopIfTrue="1" operator="containsText" text="EN TERMINO">
      <formula>NOT(ISERROR(SEARCH("EN TERMINO",AC13)))</formula>
    </cfRule>
    <cfRule type="containsText" priority="40" operator="containsText" text="AMARILLO">
      <formula>NOT(ISERROR(SEARCH("AMARILLO",AC13)))</formula>
    </cfRule>
    <cfRule type="containsText" dxfId="353" priority="41" stopIfTrue="1" operator="containsText" text="ALERTA">
      <formula>NOT(ISERROR(SEARCH("ALERTA",AC13)))</formula>
    </cfRule>
    <cfRule type="containsText" dxfId="352" priority="42" stopIfTrue="1" operator="containsText" text="OK">
      <formula>NOT(ISERROR(SEARCH("OK",AC13)))</formula>
    </cfRule>
  </conditionalFormatting>
  <conditionalFormatting sqref="BG13:BG18">
    <cfRule type="containsText" dxfId="351" priority="36" operator="containsText" text="Cumplida">
      <formula>NOT(ISERROR(SEARCH("Cumplida",BG13)))</formula>
    </cfRule>
    <cfRule type="containsText" dxfId="350" priority="37" operator="containsText" text="Pendiente">
      <formula>NOT(ISERROR(SEARCH("Pendiente",BG13)))</formula>
    </cfRule>
    <cfRule type="containsText" dxfId="349" priority="38" operator="containsText" text="Cumplida">
      <formula>NOT(ISERROR(SEARCH("Cumplida",BG13)))</formula>
    </cfRule>
  </conditionalFormatting>
  <conditionalFormatting sqref="BG13:BG18 AF14:AF18">
    <cfRule type="containsText" dxfId="348" priority="35" stopIfTrue="1" operator="containsText" text="CUMPLIDA">
      <formula>NOT(ISERROR(SEARCH("CUMPLIDA",AF13)))</formula>
    </cfRule>
  </conditionalFormatting>
  <conditionalFormatting sqref="BG13:BG18 AF14:AF18">
    <cfRule type="containsText" dxfId="347" priority="34" stopIfTrue="1" operator="containsText" text="INCUMPLIDA">
      <formula>NOT(ISERROR(SEARCH("INCUMPLIDA",AF13)))</formula>
    </cfRule>
  </conditionalFormatting>
  <conditionalFormatting sqref="AF13 AF15">
    <cfRule type="containsText" dxfId="346" priority="33" operator="containsText" text="PENDIENTE">
      <formula>NOT(ISERROR(SEARCH("PENDIENTE",AF13)))</formula>
    </cfRule>
  </conditionalFormatting>
  <conditionalFormatting sqref="AC5:AC12">
    <cfRule type="containsText" dxfId="345" priority="29" stopIfTrue="1" operator="containsText" text="EN TERMINO">
      <formula>NOT(ISERROR(SEARCH("EN TERMINO",AC5)))</formula>
    </cfRule>
    <cfRule type="containsText" priority="30" operator="containsText" text="AMARILLO">
      <formula>NOT(ISERROR(SEARCH("AMARILLO",AC5)))</formula>
    </cfRule>
    <cfRule type="containsText" dxfId="344" priority="31" stopIfTrue="1" operator="containsText" text="ALERTA">
      <formula>NOT(ISERROR(SEARCH("ALERTA",AC5)))</formula>
    </cfRule>
    <cfRule type="containsText" dxfId="343" priority="32" stopIfTrue="1" operator="containsText" text="OK">
      <formula>NOT(ISERROR(SEARCH("OK",AC5)))</formula>
    </cfRule>
  </conditionalFormatting>
  <conditionalFormatting sqref="BG5:BG12">
    <cfRule type="containsText" dxfId="342" priority="26" operator="containsText" text="Cumplida">
      <formula>NOT(ISERROR(SEARCH("Cumplida",BG5)))</formula>
    </cfRule>
    <cfRule type="containsText" dxfId="341" priority="27" operator="containsText" text="Pendiente">
      <formula>NOT(ISERROR(SEARCH("Pendiente",BG5)))</formula>
    </cfRule>
    <cfRule type="containsText" dxfId="340" priority="28" operator="containsText" text="Cumplida">
      <formula>NOT(ISERROR(SEARCH("Cumplida",BG5)))</formula>
    </cfRule>
  </conditionalFormatting>
  <conditionalFormatting sqref="BG5:BG12 AF8:AF12 AF5:AF6">
    <cfRule type="containsText" dxfId="339" priority="25" stopIfTrue="1" operator="containsText" text="CUMPLIDA">
      <formula>NOT(ISERROR(SEARCH("CUMPLIDA",AF5)))</formula>
    </cfRule>
  </conditionalFormatting>
  <conditionalFormatting sqref="BG5:BG12 AF8:AF12 AF5:AF6">
    <cfRule type="containsText" dxfId="338" priority="24" stopIfTrue="1" operator="containsText" text="INCUMPLIDA">
      <formula>NOT(ISERROR(SEARCH("INCUMPLIDA",AF5)))</formula>
    </cfRule>
  </conditionalFormatting>
  <conditionalFormatting sqref="AF7:AF9">
    <cfRule type="containsText" dxfId="337" priority="23" operator="containsText" text="PENDIENTE">
      <formula>NOT(ISERROR(SEARCH("PENDIENTE",AF7)))</formula>
    </cfRule>
  </conditionalFormatting>
  <conditionalFormatting sqref="AC5:AC12">
    <cfRule type="containsText" dxfId="336" priority="19" stopIfTrue="1" operator="containsText" text="EN TERMINO">
      <formula>NOT(ISERROR(SEARCH("EN TERMINO",AC5)))</formula>
    </cfRule>
    <cfRule type="containsText" priority="20" operator="containsText" text="AMARILLO">
      <formula>NOT(ISERROR(SEARCH("AMARILLO",AC5)))</formula>
    </cfRule>
    <cfRule type="containsText" dxfId="335" priority="21" stopIfTrue="1" operator="containsText" text="ALERTA">
      <formula>NOT(ISERROR(SEARCH("ALERTA",AC5)))</formula>
    </cfRule>
    <cfRule type="containsText" dxfId="334" priority="22" stopIfTrue="1" operator="containsText" text="OK">
      <formula>NOT(ISERROR(SEARCH("OK",AC5)))</formula>
    </cfRule>
  </conditionalFormatting>
  <conditionalFormatting sqref="BG5:BG12">
    <cfRule type="containsText" dxfId="333" priority="16" operator="containsText" text="Cumplida">
      <formula>NOT(ISERROR(SEARCH("Cumplida",BG5)))</formula>
    </cfRule>
    <cfRule type="containsText" dxfId="332" priority="17" operator="containsText" text="Pendiente">
      <formula>NOT(ISERROR(SEARCH("Pendiente",BG5)))</formula>
    </cfRule>
    <cfRule type="containsText" dxfId="331" priority="18" operator="containsText" text="Cumplida">
      <formula>NOT(ISERROR(SEARCH("Cumplida",BG5)))</formula>
    </cfRule>
  </conditionalFormatting>
  <conditionalFormatting sqref="BG5:BG12 AF5:AF12">
    <cfRule type="containsText" dxfId="330" priority="15" stopIfTrue="1" operator="containsText" text="CUMPLIDA">
      <formula>NOT(ISERROR(SEARCH("CUMPLIDA",AF5)))</formula>
    </cfRule>
  </conditionalFormatting>
  <conditionalFormatting sqref="BG5:BG12 AF5:AF12">
    <cfRule type="containsText" dxfId="329" priority="14" stopIfTrue="1" operator="containsText" text="INCUMPLIDA">
      <formula>NOT(ISERROR(SEARCH("INCUMPLIDA",AF5)))</formula>
    </cfRule>
  </conditionalFormatting>
  <conditionalFormatting sqref="AF5:AF12">
    <cfRule type="containsText" dxfId="328" priority="13" operator="containsText" text="PENDIENTE">
      <formula>NOT(ISERROR(SEARCH("PENDIENTE",AF5)))</formula>
    </cfRule>
  </conditionalFormatting>
  <conditionalFormatting sqref="AF5:AF12">
    <cfRule type="containsText" dxfId="327" priority="12" stopIfTrue="1" operator="containsText" text="PENDIENTE">
      <formula>NOT(ISERROR(SEARCH("PENDIENTE",AF5)))</formula>
    </cfRule>
  </conditionalFormatting>
  <conditionalFormatting sqref="BI5:BI12">
    <cfRule type="containsText" dxfId="326" priority="4" operator="containsText" text="cerrada">
      <formula>NOT(ISERROR(SEARCH("cerrada",BI5)))</formula>
    </cfRule>
    <cfRule type="containsText" dxfId="325" priority="5" operator="containsText" text="cerrado">
      <formula>NOT(ISERROR(SEARCH("cerrado",BI5)))</formula>
    </cfRule>
    <cfRule type="containsText" dxfId="324" priority="6" operator="containsText" text="Abierto">
      <formula>NOT(ISERROR(SEARCH("Abierto",BI5)))</formula>
    </cfRule>
  </conditionalFormatting>
  <conditionalFormatting sqref="BI5:BI12">
    <cfRule type="containsText" dxfId="323" priority="1" operator="containsText" text="cerrada">
      <formula>NOT(ISERROR(SEARCH("cerrada",BI5)))</formula>
    </cfRule>
    <cfRule type="containsText" dxfId="322" priority="2" operator="containsText" text="cerrado">
      <formula>NOT(ISERROR(SEARCH("cerrado",BI5)))</formula>
    </cfRule>
    <cfRule type="containsText" dxfId="321" priority="3" operator="containsText" text="Abierto">
      <formula>NOT(ISERROR(SEARCH("Abierto",BI5)))</formula>
    </cfRule>
  </conditionalFormatting>
  <dataValidations count="12">
    <dataValidation type="list" allowBlank="1" showInputMessage="1" showErrorMessage="1" sqref="N5:N191" xr:uid="{00000000-0002-0000-04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V5" xr:uid="{00000000-0002-0000-04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19:V25 W5" xr:uid="{00000000-0002-0000-04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19:W25" xr:uid="{00000000-0002-0000-04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xr:uid="{00000000-0002-0000-04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xr:uid="{00000000-0002-0000-04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19:J25 J5:J6 S6 K6" xr:uid="{00000000-0002-0000-04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4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5 K5" xr:uid="{00000000-0002-0000-04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9:I25 I13 I5:I7" xr:uid="{00000000-0002-0000-04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AD19" xr:uid="{00000000-0002-0000-0400-00000A000000}">
      <formula1>-2147483647</formula1>
      <formula2>2147483647</formula2>
    </dataValidation>
    <dataValidation type="list" allowBlank="1" showInputMessage="1" showErrorMessage="1" sqref="H49:H53 H147:H154 P95:P96 H108:H126 P100:P112 P88 P53:P72 P127:P146 P155:P191 P75:P84 H68:H75 H80:H99 H14:H18 P18:P51 P12:P16 H8:H12 P5:P10" xr:uid="{00000000-0002-0000-04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BJ6" sqref="BJ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58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148"/>
      <c r="B5" s="148"/>
      <c r="C5" s="491" t="s">
        <v>154</v>
      </c>
      <c r="D5" s="148"/>
      <c r="E5" s="611" t="s">
        <v>304</v>
      </c>
      <c r="F5" s="148"/>
      <c r="G5" s="148">
        <v>1</v>
      </c>
      <c r="H5" s="488" t="s">
        <v>736</v>
      </c>
      <c r="I5" s="151" t="s">
        <v>305</v>
      </c>
      <c r="J5" s="152"/>
      <c r="K5" s="152"/>
      <c r="L5" s="165"/>
      <c r="M5" s="166"/>
      <c r="N5" s="491" t="s">
        <v>69</v>
      </c>
      <c r="O5" s="491" t="str">
        <f>IF(H5="","",VLOOKUP(H5,'[1]Procedimientos Publicar'!$C$6:$E$85,3,FALSE))</f>
        <v>SECRETARIA GENERAL</v>
      </c>
      <c r="P5" s="491" t="s">
        <v>303</v>
      </c>
      <c r="Q5" s="148"/>
      <c r="R5" s="148"/>
      <c r="S5" s="165"/>
      <c r="T5" s="149">
        <v>1</v>
      </c>
      <c r="U5" s="148"/>
      <c r="V5" s="168"/>
      <c r="W5" s="168"/>
      <c r="X5" s="150">
        <v>43830</v>
      </c>
      <c r="Y5" s="161"/>
      <c r="Z5" s="148"/>
      <c r="AA5" s="187" t="str">
        <f t="shared" ref="AA5:AA18" si="0">(IF(Z5="","",IF(OR($M5=0,$M5="",$X5=""),"",Z5/$M5)))</f>
        <v/>
      </c>
      <c r="AB5" s="188" t="str">
        <f t="shared" ref="AB5:AB18" si="1">(IF(OR($T5="",AA5=""),"",IF(OR($T5=0,AA5=0),0,IF((AA5*100%)/$T5&gt;100%,100%,(AA5*100%)/$T5))))</f>
        <v/>
      </c>
      <c r="AC5" s="8" t="str">
        <f t="shared" ref="AC5:AC18" si="2">IF(Z5="","",IF(AB5&lt;100%, IF(AB5&lt;25%, "ALERTA","EN TERMINO"), IF(AB5=100%, "OK", "EN TERMINO")))</f>
        <v/>
      </c>
      <c r="AD5" s="70" t="s">
        <v>337</v>
      </c>
      <c r="AF5" s="13"/>
      <c r="BG5" s="13" t="str">
        <f t="shared" ref="BG5:BG18" si="3">IF(AB5=100%,"CUMPLIDA","INCUMPLIDA")</f>
        <v>INCUMPLIDA</v>
      </c>
      <c r="BI5" s="547" t="str">
        <f>IF(AF5="CUMPLIDA","CERRADO","ABIERTO")</f>
        <v>ABIERTO</v>
      </c>
    </row>
    <row r="6" spans="1:63" ht="35.1" customHeight="1" x14ac:dyDescent="0.25">
      <c r="A6" s="148"/>
      <c r="B6" s="148"/>
      <c r="C6" s="491" t="s">
        <v>154</v>
      </c>
      <c r="D6" s="148"/>
      <c r="E6" s="611"/>
      <c r="F6" s="148"/>
      <c r="G6" s="148">
        <v>2</v>
      </c>
      <c r="H6" s="488" t="s">
        <v>736</v>
      </c>
      <c r="I6" s="151" t="s">
        <v>306</v>
      </c>
      <c r="J6" s="156"/>
      <c r="K6" s="152"/>
      <c r="L6" s="165"/>
      <c r="M6" s="169"/>
      <c r="N6" s="491" t="s">
        <v>69</v>
      </c>
      <c r="O6" s="491" t="str">
        <f>IF(H6="","",VLOOKUP(H6,'[1]Procedimientos Publicar'!$C$6:$E$85,3,FALSE))</f>
        <v>SECRETARIA GENERAL</v>
      </c>
      <c r="P6" s="491" t="s">
        <v>303</v>
      </c>
      <c r="Q6" s="148"/>
      <c r="R6" s="148"/>
      <c r="S6" s="165"/>
      <c r="T6" s="149">
        <v>1</v>
      </c>
      <c r="U6" s="148"/>
      <c r="V6" s="170"/>
      <c r="W6" s="170"/>
      <c r="X6" s="150">
        <v>43830</v>
      </c>
      <c r="Y6" s="161"/>
      <c r="Z6" s="148"/>
      <c r="AA6" s="187" t="str">
        <f t="shared" si="0"/>
        <v/>
      </c>
      <c r="AB6" s="188" t="str">
        <f t="shared" si="1"/>
        <v/>
      </c>
      <c r="AC6" s="8" t="str">
        <f t="shared" si="2"/>
        <v/>
      </c>
      <c r="AD6" s="70" t="s">
        <v>337</v>
      </c>
      <c r="AF6" s="13"/>
      <c r="BG6" s="13" t="str">
        <f t="shared" si="3"/>
        <v>INCUMPLIDA</v>
      </c>
      <c r="BI6" s="547" t="str">
        <f t="shared" ref="BI6:BI18" si="4">IF(AF6="CUMPLIDA","CERRADO","ABIERTO")</f>
        <v>ABIERTO</v>
      </c>
    </row>
    <row r="7" spans="1:63" ht="35.1" customHeight="1" x14ac:dyDescent="0.25">
      <c r="A7" s="148"/>
      <c r="B7" s="148"/>
      <c r="C7" s="491" t="s">
        <v>154</v>
      </c>
      <c r="D7" s="148"/>
      <c r="E7" s="611"/>
      <c r="F7" s="148"/>
      <c r="G7" s="148">
        <v>3</v>
      </c>
      <c r="H7" s="488" t="s">
        <v>736</v>
      </c>
      <c r="I7" s="159" t="s">
        <v>307</v>
      </c>
      <c r="J7" s="159" t="s">
        <v>315</v>
      </c>
      <c r="K7" s="161" t="s">
        <v>353</v>
      </c>
      <c r="L7" s="165" t="s">
        <v>324</v>
      </c>
      <c r="M7" s="166">
        <v>5</v>
      </c>
      <c r="N7" s="491" t="s">
        <v>69</v>
      </c>
      <c r="O7" s="491" t="str">
        <f>IF(H7="","",VLOOKUP(H7,'[1]Procedimientos Publicar'!$C$6:$E$85,3,FALSE))</f>
        <v>SECRETARIA GENERAL</v>
      </c>
      <c r="P7" s="491" t="s">
        <v>303</v>
      </c>
      <c r="Q7" s="148"/>
      <c r="R7" s="148"/>
      <c r="S7" s="161"/>
      <c r="T7" s="149">
        <v>1</v>
      </c>
      <c r="U7" s="148"/>
      <c r="V7" s="168">
        <v>43374</v>
      </c>
      <c r="W7" s="168">
        <v>43769</v>
      </c>
      <c r="X7" s="150">
        <v>43830</v>
      </c>
      <c r="Y7" s="161" t="s">
        <v>330</v>
      </c>
      <c r="Z7" s="148">
        <v>4</v>
      </c>
      <c r="AA7" s="187">
        <f t="shared" si="0"/>
        <v>0.8</v>
      </c>
      <c r="AB7" s="188">
        <f t="shared" si="1"/>
        <v>0.8</v>
      </c>
      <c r="AC7" s="8" t="str">
        <f t="shared" si="2"/>
        <v>EN TERMINO</v>
      </c>
      <c r="AD7" s="177" t="s">
        <v>346</v>
      </c>
      <c r="AF7" s="13" t="str">
        <f t="shared" ref="AF7:AF18" si="5">IF(AB7=100%,IF(AB7&gt;25%,"CUMPLIDA","PENDIENTE"),IF(AB7&lt;25%,"INCUMPLIDA","PENDIENTE"))</f>
        <v>PENDIENTE</v>
      </c>
      <c r="BG7" s="13" t="str">
        <f t="shared" si="3"/>
        <v>INCUMPLIDA</v>
      </c>
      <c r="BI7" s="547" t="str">
        <f t="shared" si="4"/>
        <v>ABIERTO</v>
      </c>
    </row>
    <row r="8" spans="1:63" ht="35.1" customHeight="1" x14ac:dyDescent="0.25">
      <c r="A8" s="148"/>
      <c r="B8" s="148"/>
      <c r="C8" s="491" t="s">
        <v>154</v>
      </c>
      <c r="D8" s="148"/>
      <c r="E8" s="611"/>
      <c r="F8" s="148"/>
      <c r="G8" s="148">
        <v>4</v>
      </c>
      <c r="H8" s="488" t="s">
        <v>736</v>
      </c>
      <c r="I8" s="349" t="s">
        <v>308</v>
      </c>
      <c r="J8" s="161" t="s">
        <v>316</v>
      </c>
      <c r="K8" s="161" t="s">
        <v>354</v>
      </c>
      <c r="L8" s="174" t="s">
        <v>325</v>
      </c>
      <c r="M8" s="171">
        <v>12</v>
      </c>
      <c r="N8" s="491" t="s">
        <v>69</v>
      </c>
      <c r="O8" s="491" t="str">
        <f>IF(H8="","",VLOOKUP(H8,'[1]Procedimientos Publicar'!$C$6:$E$85,3,FALSE))</f>
        <v>SECRETARIA GENERAL</v>
      </c>
      <c r="P8" s="491" t="s">
        <v>303</v>
      </c>
      <c r="Q8" s="148"/>
      <c r="R8" s="148"/>
      <c r="S8" s="161"/>
      <c r="T8" s="149">
        <v>1</v>
      </c>
      <c r="U8" s="148"/>
      <c r="V8" s="168">
        <v>43101</v>
      </c>
      <c r="W8" s="168">
        <v>43830</v>
      </c>
      <c r="X8" s="150">
        <v>43830</v>
      </c>
      <c r="Y8" s="161" t="s">
        <v>331</v>
      </c>
      <c r="Z8" s="148">
        <v>12</v>
      </c>
      <c r="AA8" s="187">
        <f t="shared" si="0"/>
        <v>1</v>
      </c>
      <c r="AB8" s="188">
        <f t="shared" si="1"/>
        <v>1</v>
      </c>
      <c r="AC8" s="8" t="str">
        <f t="shared" si="2"/>
        <v>OK</v>
      </c>
      <c r="AD8" s="69" t="s">
        <v>338</v>
      </c>
      <c r="AF8" s="13" t="str">
        <f t="shared" si="5"/>
        <v>CUMPLIDA</v>
      </c>
      <c r="BG8" s="13" t="str">
        <f t="shared" si="3"/>
        <v>CUMPLIDA</v>
      </c>
      <c r="BI8" s="547" t="str">
        <f t="shared" si="4"/>
        <v>CERRADO</v>
      </c>
    </row>
    <row r="9" spans="1:63" ht="35.1" customHeight="1" x14ac:dyDescent="0.25">
      <c r="A9" s="148"/>
      <c r="B9" s="148"/>
      <c r="C9" s="491" t="s">
        <v>154</v>
      </c>
      <c r="D9" s="148"/>
      <c r="E9" s="611"/>
      <c r="F9" s="148"/>
      <c r="G9" s="148">
        <v>5</v>
      </c>
      <c r="H9" s="488" t="s">
        <v>736</v>
      </c>
      <c r="I9" s="151" t="s">
        <v>309</v>
      </c>
      <c r="J9" s="161"/>
      <c r="K9" s="161" t="s">
        <v>355</v>
      </c>
      <c r="L9" s="173" t="s">
        <v>326</v>
      </c>
      <c r="M9" s="172">
        <v>1</v>
      </c>
      <c r="N9" s="491" t="s">
        <v>69</v>
      </c>
      <c r="O9" s="491" t="str">
        <f>IF(H9="","",VLOOKUP(H9,'[1]Procedimientos Publicar'!$C$6:$E$85,3,FALSE))</f>
        <v>SECRETARIA GENERAL</v>
      </c>
      <c r="P9" s="491" t="s">
        <v>303</v>
      </c>
      <c r="Q9" s="148"/>
      <c r="R9" s="148"/>
      <c r="S9" s="161"/>
      <c r="T9" s="149">
        <v>1</v>
      </c>
      <c r="U9" s="148"/>
      <c r="V9" s="168"/>
      <c r="W9" s="167"/>
      <c r="X9" s="150">
        <v>43830</v>
      </c>
      <c r="Y9" s="161" t="s">
        <v>332</v>
      </c>
      <c r="Z9" s="148">
        <v>1</v>
      </c>
      <c r="AA9" s="187">
        <f t="shared" si="0"/>
        <v>1</v>
      </c>
      <c r="AB9" s="188">
        <f t="shared" si="1"/>
        <v>1</v>
      </c>
      <c r="AC9" s="8" t="str">
        <f t="shared" si="2"/>
        <v>OK</v>
      </c>
      <c r="AD9" s="176" t="s">
        <v>339</v>
      </c>
      <c r="AF9" s="13" t="str">
        <f t="shared" si="5"/>
        <v>CUMPLIDA</v>
      </c>
      <c r="BG9" s="13" t="str">
        <f t="shared" si="3"/>
        <v>CUMPLIDA</v>
      </c>
      <c r="BI9" s="547" t="str">
        <f t="shared" si="4"/>
        <v>CERRADO</v>
      </c>
    </row>
    <row r="10" spans="1:63" ht="35.1" customHeight="1" x14ac:dyDescent="0.25">
      <c r="A10" s="148"/>
      <c r="B10" s="148"/>
      <c r="C10" s="491" t="s">
        <v>154</v>
      </c>
      <c r="D10" s="148"/>
      <c r="E10" s="611"/>
      <c r="F10" s="148"/>
      <c r="G10" s="148">
        <v>7</v>
      </c>
      <c r="H10" s="488" t="s">
        <v>736</v>
      </c>
      <c r="I10" s="159" t="s">
        <v>310</v>
      </c>
      <c r="J10" s="161" t="s">
        <v>317</v>
      </c>
      <c r="K10" s="163" t="s">
        <v>719</v>
      </c>
      <c r="L10" s="163" t="s">
        <v>322</v>
      </c>
      <c r="M10" s="166">
        <v>2</v>
      </c>
      <c r="N10" s="491" t="s">
        <v>69</v>
      </c>
      <c r="O10" s="491" t="str">
        <f>IF(H10="","",VLOOKUP(H10,'[1]Procedimientos Publicar'!$C$6:$E$85,3,FALSE))</f>
        <v>SECRETARIA GENERAL</v>
      </c>
      <c r="P10" s="491" t="s">
        <v>303</v>
      </c>
      <c r="Q10" s="148"/>
      <c r="R10" s="148"/>
      <c r="S10" s="163"/>
      <c r="T10" s="149">
        <v>1</v>
      </c>
      <c r="U10" s="148"/>
      <c r="V10" s="168">
        <v>43101</v>
      </c>
      <c r="W10" s="168">
        <v>43830</v>
      </c>
      <c r="X10" s="150">
        <v>43830</v>
      </c>
      <c r="Y10" s="161" t="s">
        <v>333</v>
      </c>
      <c r="Z10" s="148">
        <v>1</v>
      </c>
      <c r="AA10" s="187">
        <f t="shared" si="0"/>
        <v>0.5</v>
      </c>
      <c r="AB10" s="188">
        <f t="shared" si="1"/>
        <v>0.5</v>
      </c>
      <c r="AC10" s="8" t="str">
        <f t="shared" si="2"/>
        <v>EN TERMINO</v>
      </c>
      <c r="AD10" s="177" t="s">
        <v>340</v>
      </c>
      <c r="AF10" s="13" t="str">
        <f t="shared" si="5"/>
        <v>PENDIENTE</v>
      </c>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13" t="str">
        <f t="shared" si="3"/>
        <v>INCUMPLIDA</v>
      </c>
      <c r="BI10" s="547" t="str">
        <f t="shared" si="4"/>
        <v>ABIERTO</v>
      </c>
    </row>
    <row r="11" spans="1:63" ht="35.1" customHeight="1" x14ac:dyDescent="0.25">
      <c r="A11" s="148"/>
      <c r="B11" s="148"/>
      <c r="C11" s="491" t="s">
        <v>154</v>
      </c>
      <c r="D11" s="148"/>
      <c r="E11" s="611"/>
      <c r="F11" s="148"/>
      <c r="G11" s="148">
        <v>8</v>
      </c>
      <c r="H11" s="488" t="s">
        <v>736</v>
      </c>
      <c r="I11" s="151" t="s">
        <v>311</v>
      </c>
      <c r="J11" s="161" t="s">
        <v>318</v>
      </c>
      <c r="K11" s="161" t="s">
        <v>356</v>
      </c>
      <c r="L11" s="161" t="s">
        <v>327</v>
      </c>
      <c r="M11" s="171">
        <v>12</v>
      </c>
      <c r="N11" s="491" t="s">
        <v>69</v>
      </c>
      <c r="O11" s="491" t="str">
        <f>IF(H11="","",VLOOKUP(H11,'[1]Procedimientos Publicar'!$C$6:$E$85,3,FALSE))</f>
        <v>SECRETARIA GENERAL</v>
      </c>
      <c r="P11" s="491" t="s">
        <v>303</v>
      </c>
      <c r="Q11" s="148"/>
      <c r="R11" s="148"/>
      <c r="S11" s="161"/>
      <c r="T11" s="149">
        <v>1</v>
      </c>
      <c r="U11" s="148"/>
      <c r="V11" s="168">
        <v>43101</v>
      </c>
      <c r="W11" s="168">
        <v>43830</v>
      </c>
      <c r="X11" s="150">
        <v>43830</v>
      </c>
      <c r="Y11" s="161" t="s">
        <v>334</v>
      </c>
      <c r="Z11" s="148">
        <v>12</v>
      </c>
      <c r="AA11" s="187">
        <f t="shared" si="0"/>
        <v>1</v>
      </c>
      <c r="AB11" s="188">
        <f t="shared" si="1"/>
        <v>1</v>
      </c>
      <c r="AC11" s="8" t="str">
        <f t="shared" si="2"/>
        <v>OK</v>
      </c>
      <c r="AD11" s="176" t="s">
        <v>341</v>
      </c>
      <c r="AF11" s="13" t="str">
        <f t="shared" si="5"/>
        <v>CUMPLIDA</v>
      </c>
      <c r="BG11" s="13" t="str">
        <f t="shared" si="3"/>
        <v>CUMPLIDA</v>
      </c>
      <c r="BI11" s="547" t="str">
        <f t="shared" si="4"/>
        <v>CERRADO</v>
      </c>
    </row>
    <row r="12" spans="1:63" ht="35.1" customHeight="1" x14ac:dyDescent="0.25">
      <c r="A12" s="148"/>
      <c r="B12" s="148"/>
      <c r="C12" s="491" t="s">
        <v>154</v>
      </c>
      <c r="D12" s="148"/>
      <c r="E12" s="611"/>
      <c r="F12" s="148"/>
      <c r="G12" s="148">
        <v>9</v>
      </c>
      <c r="H12" s="488" t="s">
        <v>736</v>
      </c>
      <c r="I12" s="151" t="s">
        <v>312</v>
      </c>
      <c r="J12" s="161" t="s">
        <v>319</v>
      </c>
      <c r="K12" s="161" t="s">
        <v>357</v>
      </c>
      <c r="L12" s="161" t="s">
        <v>328</v>
      </c>
      <c r="M12" s="171">
        <v>1</v>
      </c>
      <c r="N12" s="491" t="s">
        <v>69</v>
      </c>
      <c r="O12" s="491" t="str">
        <f>IF(H12="","",VLOOKUP(H12,'[1]Procedimientos Publicar'!$C$6:$E$85,3,FALSE))</f>
        <v>SECRETARIA GENERAL</v>
      </c>
      <c r="P12" s="491" t="s">
        <v>303</v>
      </c>
      <c r="Q12" s="148"/>
      <c r="R12" s="148"/>
      <c r="S12" s="161"/>
      <c r="T12" s="149">
        <v>1</v>
      </c>
      <c r="U12" s="148"/>
      <c r="V12" s="168">
        <v>43101</v>
      </c>
      <c r="W12" s="168">
        <v>43830</v>
      </c>
      <c r="X12" s="150">
        <v>43830</v>
      </c>
      <c r="Y12" s="161" t="s">
        <v>344</v>
      </c>
      <c r="Z12" s="148">
        <v>0.5</v>
      </c>
      <c r="AA12" s="187">
        <f t="shared" si="0"/>
        <v>0.5</v>
      </c>
      <c r="AB12" s="188">
        <f t="shared" si="1"/>
        <v>0.5</v>
      </c>
      <c r="AC12" s="8" t="str">
        <f t="shared" si="2"/>
        <v>EN TERMINO</v>
      </c>
      <c r="AD12" s="177" t="s">
        <v>343</v>
      </c>
      <c r="AF12" s="13" t="str">
        <f t="shared" si="5"/>
        <v>PENDIENTE</v>
      </c>
      <c r="BG12" s="13" t="str">
        <f t="shared" si="3"/>
        <v>INCUMPLIDA</v>
      </c>
      <c r="BI12" s="547" t="str">
        <f t="shared" si="4"/>
        <v>ABIERTO</v>
      </c>
    </row>
    <row r="13" spans="1:63" ht="35.1" customHeight="1" x14ac:dyDescent="0.25">
      <c r="A13" s="148"/>
      <c r="B13" s="148"/>
      <c r="C13" s="491" t="s">
        <v>154</v>
      </c>
      <c r="D13" s="148"/>
      <c r="E13" s="611"/>
      <c r="F13" s="148"/>
      <c r="G13" s="148">
        <v>11</v>
      </c>
      <c r="H13" s="488" t="s">
        <v>736</v>
      </c>
      <c r="I13" s="151" t="s">
        <v>313</v>
      </c>
      <c r="J13" s="161" t="s">
        <v>320</v>
      </c>
      <c r="K13" s="161"/>
      <c r="L13" s="161" t="s">
        <v>329</v>
      </c>
      <c r="M13" s="171">
        <v>1</v>
      </c>
      <c r="N13" s="491" t="s">
        <v>69</v>
      </c>
      <c r="O13" s="491" t="str">
        <f>IF(H13="","",VLOOKUP(H13,'[1]Procedimientos Publicar'!$C$6:$E$85,3,FALSE))</f>
        <v>SECRETARIA GENERAL</v>
      </c>
      <c r="P13" s="491" t="s">
        <v>303</v>
      </c>
      <c r="Q13" s="148"/>
      <c r="R13" s="148"/>
      <c r="S13" s="161"/>
      <c r="T13" s="149">
        <v>1</v>
      </c>
      <c r="U13" s="148"/>
      <c r="V13" s="168">
        <v>43101</v>
      </c>
      <c r="W13" s="168">
        <v>43830</v>
      </c>
      <c r="X13" s="150">
        <v>43830</v>
      </c>
      <c r="Y13" s="161" t="s">
        <v>335</v>
      </c>
      <c r="Z13" s="148">
        <v>1</v>
      </c>
      <c r="AA13" s="187">
        <f t="shared" si="0"/>
        <v>1</v>
      </c>
      <c r="AB13" s="188">
        <f t="shared" si="1"/>
        <v>1</v>
      </c>
      <c r="AC13" s="8" t="str">
        <f t="shared" si="2"/>
        <v>OK</v>
      </c>
      <c r="AD13" s="178" t="s">
        <v>342</v>
      </c>
      <c r="AF13" s="13" t="str">
        <f t="shared" si="5"/>
        <v>CUMPLIDA</v>
      </c>
      <c r="BG13" s="13" t="str">
        <f t="shared" si="3"/>
        <v>CUMPLIDA</v>
      </c>
      <c r="BI13" s="547" t="str">
        <f t="shared" si="4"/>
        <v>CERRADO</v>
      </c>
    </row>
    <row r="14" spans="1:63" ht="35.1" customHeight="1" x14ac:dyDescent="0.25">
      <c r="A14" s="148"/>
      <c r="B14" s="148"/>
      <c r="C14" s="491" t="s">
        <v>154</v>
      </c>
      <c r="D14" s="148"/>
      <c r="E14" s="611"/>
      <c r="F14" s="148"/>
      <c r="G14" s="148">
        <v>12</v>
      </c>
      <c r="H14" s="488" t="s">
        <v>736</v>
      </c>
      <c r="I14" s="151" t="s">
        <v>314</v>
      </c>
      <c r="J14" s="163" t="s">
        <v>321</v>
      </c>
      <c r="K14" s="163" t="s">
        <v>358</v>
      </c>
      <c r="L14" s="163" t="s">
        <v>323</v>
      </c>
      <c r="M14" s="172">
        <v>1</v>
      </c>
      <c r="N14" s="491" t="s">
        <v>69</v>
      </c>
      <c r="O14" s="491" t="str">
        <f>IF(H14="","",VLOOKUP(H14,'[1]Procedimientos Publicar'!$C$6:$E$85,3,FALSE))</f>
        <v>SECRETARIA GENERAL</v>
      </c>
      <c r="P14" s="491" t="s">
        <v>303</v>
      </c>
      <c r="Q14" s="148"/>
      <c r="R14" s="148"/>
      <c r="S14" s="163"/>
      <c r="T14" s="149">
        <v>1</v>
      </c>
      <c r="U14" s="148"/>
      <c r="V14" s="168">
        <v>43770</v>
      </c>
      <c r="W14" s="168">
        <v>43830</v>
      </c>
      <c r="X14" s="150">
        <v>43830</v>
      </c>
      <c r="Y14" s="161" t="s">
        <v>336</v>
      </c>
      <c r="Z14" s="148">
        <v>0.5</v>
      </c>
      <c r="AA14" s="187">
        <f t="shared" si="0"/>
        <v>0.5</v>
      </c>
      <c r="AB14" s="188">
        <f t="shared" si="1"/>
        <v>0.5</v>
      </c>
      <c r="AC14" s="8" t="str">
        <f t="shared" si="2"/>
        <v>EN TERMINO</v>
      </c>
      <c r="AD14" s="177" t="s">
        <v>345</v>
      </c>
      <c r="AF14" s="13" t="str">
        <f t="shared" si="5"/>
        <v>PENDIENTE</v>
      </c>
      <c r="BG14" s="13" t="str">
        <f t="shared" si="3"/>
        <v>INCUMPLIDA</v>
      </c>
      <c r="BI14" s="547" t="str">
        <f t="shared" si="4"/>
        <v>ABIERTO</v>
      </c>
    </row>
    <row r="15" spans="1:63" ht="35.1" customHeight="1" x14ac:dyDescent="0.25">
      <c r="A15" s="180"/>
      <c r="B15" s="180"/>
      <c r="C15" s="492" t="s">
        <v>154</v>
      </c>
      <c r="D15" s="180"/>
      <c r="E15" s="596" t="s">
        <v>347</v>
      </c>
      <c r="F15" s="180"/>
      <c r="G15" s="180">
        <v>1</v>
      </c>
      <c r="H15" s="489" t="s">
        <v>736</v>
      </c>
      <c r="I15" s="189" t="s">
        <v>348</v>
      </c>
      <c r="J15" s="183"/>
      <c r="K15" s="180"/>
      <c r="L15" s="180"/>
      <c r="M15" s="180">
        <v>1</v>
      </c>
      <c r="N15" s="492" t="s">
        <v>69</v>
      </c>
      <c r="O15" s="492" t="str">
        <f>IF(H15="","",VLOOKUP(H15,'[1]Procedimientos Publicar'!$C$6:$E$85,3,FALSE))</f>
        <v>SECRETARIA GENERAL</v>
      </c>
      <c r="P15" s="492" t="s">
        <v>303</v>
      </c>
      <c r="Q15" s="180"/>
      <c r="R15" s="180"/>
      <c r="S15" s="180"/>
      <c r="T15" s="181">
        <v>1</v>
      </c>
      <c r="U15" s="180"/>
      <c r="V15" s="180"/>
      <c r="W15" s="180"/>
      <c r="X15" s="182">
        <v>43830</v>
      </c>
      <c r="Y15" s="428" t="s">
        <v>359</v>
      </c>
      <c r="Z15" s="180">
        <v>1</v>
      </c>
      <c r="AA15" s="185">
        <f t="shared" si="0"/>
        <v>1</v>
      </c>
      <c r="AB15" s="186">
        <f t="shared" si="1"/>
        <v>1</v>
      </c>
      <c r="AC15" s="8" t="str">
        <f t="shared" si="2"/>
        <v>OK</v>
      </c>
      <c r="AD15" s="450" t="s">
        <v>364</v>
      </c>
      <c r="AF15" s="13" t="str">
        <f t="shared" si="5"/>
        <v>CUMPLIDA</v>
      </c>
      <c r="BG15" s="13" t="str">
        <f t="shared" si="3"/>
        <v>CUMPLIDA</v>
      </c>
      <c r="BI15" s="547" t="str">
        <f t="shared" si="4"/>
        <v>CERRADO</v>
      </c>
    </row>
    <row r="16" spans="1:63" ht="35.1" customHeight="1" x14ac:dyDescent="0.25">
      <c r="A16" s="180"/>
      <c r="B16" s="180"/>
      <c r="C16" s="492" t="s">
        <v>154</v>
      </c>
      <c r="D16" s="180"/>
      <c r="E16" s="596"/>
      <c r="F16" s="180"/>
      <c r="G16" s="180">
        <v>2</v>
      </c>
      <c r="H16" s="489" t="s">
        <v>736</v>
      </c>
      <c r="I16" s="190" t="s">
        <v>349</v>
      </c>
      <c r="J16" s="183" t="s">
        <v>352</v>
      </c>
      <c r="K16" s="180"/>
      <c r="L16" s="180"/>
      <c r="M16" s="180"/>
      <c r="N16" s="492" t="s">
        <v>69</v>
      </c>
      <c r="O16" s="492" t="str">
        <f>IF(H16="","",VLOOKUP(H16,'[1]Procedimientos Publicar'!$C$6:$E$85,3,FALSE))</f>
        <v>SECRETARIA GENERAL</v>
      </c>
      <c r="P16" s="492" t="s">
        <v>303</v>
      </c>
      <c r="Q16" s="180"/>
      <c r="R16" s="180"/>
      <c r="S16" s="180"/>
      <c r="T16" s="181">
        <v>1</v>
      </c>
      <c r="U16" s="180"/>
      <c r="V16" s="180"/>
      <c r="W16" s="180"/>
      <c r="X16" s="182">
        <v>43830</v>
      </c>
      <c r="Y16" s="428" t="s">
        <v>360</v>
      </c>
      <c r="Z16" s="180"/>
      <c r="AA16" s="185" t="str">
        <f t="shared" si="0"/>
        <v/>
      </c>
      <c r="AB16" s="186" t="str">
        <f t="shared" si="1"/>
        <v/>
      </c>
      <c r="AC16" s="8" t="str">
        <f t="shared" si="2"/>
        <v/>
      </c>
      <c r="AD16" s="184" t="s">
        <v>362</v>
      </c>
      <c r="AF16" s="13"/>
      <c r="BG16" s="13" t="str">
        <f t="shared" si="3"/>
        <v>INCUMPLIDA</v>
      </c>
      <c r="BI16" s="547" t="str">
        <f t="shared" si="4"/>
        <v>ABIERTO</v>
      </c>
    </row>
    <row r="17" spans="1:61" ht="35.1" customHeight="1" x14ac:dyDescent="0.25">
      <c r="A17" s="180"/>
      <c r="B17" s="180"/>
      <c r="C17" s="492" t="s">
        <v>154</v>
      </c>
      <c r="D17" s="180"/>
      <c r="E17" s="596"/>
      <c r="F17" s="180"/>
      <c r="G17" s="180">
        <v>3</v>
      </c>
      <c r="H17" s="489" t="s">
        <v>736</v>
      </c>
      <c r="I17" s="190" t="s">
        <v>350</v>
      </c>
      <c r="J17" s="183"/>
      <c r="K17" s="180"/>
      <c r="L17" s="180"/>
      <c r="M17" s="180"/>
      <c r="N17" s="492" t="s">
        <v>69</v>
      </c>
      <c r="O17" s="492" t="str">
        <f>IF(H17="","",VLOOKUP(H17,'[1]Procedimientos Publicar'!$C$6:$E$85,3,FALSE))</f>
        <v>SECRETARIA GENERAL</v>
      </c>
      <c r="P17" s="492" t="s">
        <v>303</v>
      </c>
      <c r="Q17" s="180"/>
      <c r="R17" s="180"/>
      <c r="S17" s="180"/>
      <c r="T17" s="181">
        <v>1</v>
      </c>
      <c r="U17" s="180"/>
      <c r="V17" s="180"/>
      <c r="W17" s="180"/>
      <c r="X17" s="182">
        <v>43830</v>
      </c>
      <c r="Y17" s="428" t="s">
        <v>361</v>
      </c>
      <c r="Z17" s="180"/>
      <c r="AA17" s="185" t="str">
        <f t="shared" si="0"/>
        <v/>
      </c>
      <c r="AB17" s="186" t="str">
        <f t="shared" si="1"/>
        <v/>
      </c>
      <c r="AC17" s="8" t="str">
        <f t="shared" si="2"/>
        <v/>
      </c>
      <c r="AD17" s="184" t="s">
        <v>363</v>
      </c>
      <c r="AF17" s="13"/>
      <c r="BG17" s="13" t="str">
        <f t="shared" si="3"/>
        <v>INCUMPLIDA</v>
      </c>
      <c r="BI17" s="547" t="str">
        <f t="shared" si="4"/>
        <v>ABIERTO</v>
      </c>
    </row>
    <row r="18" spans="1:61" ht="35.1" customHeight="1" x14ac:dyDescent="0.25">
      <c r="A18" s="180"/>
      <c r="B18" s="180"/>
      <c r="C18" s="492" t="s">
        <v>154</v>
      </c>
      <c r="D18" s="180"/>
      <c r="E18" s="596"/>
      <c r="F18" s="180"/>
      <c r="G18" s="180">
        <v>4</v>
      </c>
      <c r="H18" s="489" t="s">
        <v>736</v>
      </c>
      <c r="I18" s="190" t="s">
        <v>351</v>
      </c>
      <c r="J18" s="183"/>
      <c r="K18" s="180"/>
      <c r="L18" s="180"/>
      <c r="M18" s="180">
        <v>1</v>
      </c>
      <c r="N18" s="492" t="s">
        <v>69</v>
      </c>
      <c r="O18" s="492" t="str">
        <f>IF(H18="","",VLOOKUP(H18,'[1]Procedimientos Publicar'!$C$6:$E$85,3,FALSE))</f>
        <v>SECRETARIA GENERAL</v>
      </c>
      <c r="P18" s="492" t="s">
        <v>303</v>
      </c>
      <c r="Q18" s="180"/>
      <c r="R18" s="180"/>
      <c r="S18" s="180"/>
      <c r="T18" s="181">
        <v>1</v>
      </c>
      <c r="U18" s="180"/>
      <c r="V18" s="180"/>
      <c r="W18" s="180"/>
      <c r="X18" s="182">
        <v>43830</v>
      </c>
      <c r="Y18" s="428" t="s">
        <v>361</v>
      </c>
      <c r="Z18" s="180">
        <v>1</v>
      </c>
      <c r="AA18" s="185">
        <f t="shared" si="0"/>
        <v>1</v>
      </c>
      <c r="AB18" s="186">
        <f t="shared" si="1"/>
        <v>1</v>
      </c>
      <c r="AC18" s="8" t="str">
        <f t="shared" si="2"/>
        <v>OK</v>
      </c>
      <c r="AD18" s="450" t="s">
        <v>365</v>
      </c>
      <c r="AF18" s="13" t="str">
        <f t="shared" si="5"/>
        <v>CUMPLIDA</v>
      </c>
      <c r="BG18" s="13" t="str">
        <f t="shared" si="3"/>
        <v>CUMPLIDA</v>
      </c>
      <c r="BI18" s="547" t="str">
        <f t="shared" si="4"/>
        <v>CERRADO</v>
      </c>
    </row>
    <row r="19" spans="1:61" s="466" customFormat="1" ht="69" customHeight="1" x14ac:dyDescent="0.2">
      <c r="C19" s="464"/>
      <c r="E19" s="508"/>
      <c r="H19" s="501"/>
      <c r="I19" s="369"/>
      <c r="J19" s="27"/>
      <c r="K19" s="28"/>
      <c r="L19" s="27"/>
      <c r="M19" s="197"/>
      <c r="N19" s="464"/>
      <c r="O19" s="464"/>
      <c r="P19" s="464"/>
      <c r="S19" s="28"/>
      <c r="T19" s="146"/>
      <c r="V19" s="18"/>
      <c r="W19" s="18"/>
      <c r="X19" s="147"/>
      <c r="Y19" s="372"/>
      <c r="AA19" s="362"/>
      <c r="AB19" s="365"/>
      <c r="AD19" s="155"/>
      <c r="BG19" s="470"/>
    </row>
    <row r="20" spans="1:61" s="466" customFormat="1" ht="69" customHeight="1" x14ac:dyDescent="0.25">
      <c r="C20" s="464"/>
      <c r="E20" s="508"/>
      <c r="H20" s="501"/>
      <c r="I20" s="370"/>
      <c r="J20" s="374"/>
      <c r="K20" s="27"/>
      <c r="L20" s="27"/>
      <c r="M20" s="197"/>
      <c r="N20" s="464"/>
      <c r="O20" s="464"/>
      <c r="P20" s="464"/>
      <c r="S20" s="27"/>
      <c r="T20" s="146"/>
      <c r="V20" s="18"/>
      <c r="W20" s="18"/>
      <c r="X20" s="147"/>
      <c r="Y20" s="375"/>
      <c r="AA20" s="362"/>
      <c r="AB20" s="365"/>
      <c r="AD20" s="28"/>
      <c r="AF20" s="470"/>
      <c r="BG20" s="470"/>
    </row>
    <row r="21" spans="1:61"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1:61"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1:61"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1:61"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1:61"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1:61" s="466" customFormat="1" ht="69" customHeight="1" x14ac:dyDescent="0.25">
      <c r="C26" s="464"/>
      <c r="E26" s="508"/>
      <c r="H26" s="501"/>
      <c r="I26" s="202"/>
      <c r="N26" s="464"/>
      <c r="O26" s="464"/>
      <c r="P26" s="464"/>
      <c r="T26" s="146"/>
      <c r="X26" s="147"/>
      <c r="AA26" s="362"/>
      <c r="AB26" s="365"/>
      <c r="AF26" s="470"/>
      <c r="BG26" s="470"/>
    </row>
    <row r="27" spans="1:61" s="466" customFormat="1" ht="69" customHeight="1" x14ac:dyDescent="0.25">
      <c r="C27" s="464"/>
      <c r="E27" s="508"/>
      <c r="H27" s="501"/>
      <c r="I27" s="202"/>
      <c r="N27" s="464"/>
      <c r="O27" s="464"/>
      <c r="P27" s="464"/>
      <c r="T27" s="146"/>
      <c r="X27" s="147"/>
      <c r="AA27" s="362"/>
      <c r="AB27" s="365"/>
      <c r="AF27" s="470"/>
      <c r="BG27" s="470"/>
    </row>
    <row r="28" spans="1:61" s="466" customFormat="1" ht="69" customHeight="1" x14ac:dyDescent="0.25">
      <c r="C28" s="464"/>
      <c r="E28" s="508"/>
      <c r="H28" s="501"/>
      <c r="I28" s="376"/>
      <c r="N28" s="464"/>
      <c r="O28" s="464"/>
      <c r="P28" s="464"/>
      <c r="T28" s="146"/>
      <c r="X28" s="147"/>
      <c r="AA28" s="362"/>
      <c r="AB28" s="365"/>
      <c r="AF28" s="470"/>
      <c r="BG28" s="470"/>
    </row>
    <row r="29" spans="1:61"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1:61"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1:61"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1:61"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5000000}"/>
  <mergeCells count="70">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C2:BC3"/>
    <mergeCell ref="BD2:BD3"/>
    <mergeCell ref="AR2:AR3"/>
    <mergeCell ref="AS2:AS3"/>
    <mergeCell ref="AT2:AT3"/>
    <mergeCell ref="AU2:AU3"/>
    <mergeCell ref="AV2:AV3"/>
    <mergeCell ref="AW2:AW3"/>
    <mergeCell ref="BK2:BK4"/>
    <mergeCell ref="G116:G118"/>
    <mergeCell ref="G119:G123"/>
    <mergeCell ref="G148:G150"/>
    <mergeCell ref="E5:E14"/>
    <mergeCell ref="E15:E18"/>
    <mergeCell ref="BE2:BE3"/>
    <mergeCell ref="BF2:BF3"/>
    <mergeCell ref="BG2:BG3"/>
    <mergeCell ref="BH2:BH3"/>
    <mergeCell ref="BI2:BI3"/>
    <mergeCell ref="BJ2:BJ3"/>
    <mergeCell ref="AY2:AY3"/>
    <mergeCell ref="AZ2:AZ3"/>
    <mergeCell ref="BA2:BA3"/>
    <mergeCell ref="BB2:BB3"/>
  </mergeCells>
  <conditionalFormatting sqref="AC29:AC191">
    <cfRule type="containsText" dxfId="320" priority="68" stopIfTrue="1" operator="containsText" text="EN TERMINO">
      <formula>NOT(ISERROR(SEARCH("EN TERMINO",AC29)))</formula>
    </cfRule>
    <cfRule type="containsText" priority="69" operator="containsText" text="AMARILLO">
      <formula>NOT(ISERROR(SEARCH("AMARILLO",AC29)))</formula>
    </cfRule>
    <cfRule type="containsText" dxfId="319" priority="70" stopIfTrue="1" operator="containsText" text="ALERTA">
      <formula>NOT(ISERROR(SEARCH("ALERTA",AC29)))</formula>
    </cfRule>
    <cfRule type="containsText" dxfId="318" priority="71" stopIfTrue="1" operator="containsText" text="OK">
      <formula>NOT(ISERROR(SEARCH("OK",AC29)))</formula>
    </cfRule>
  </conditionalFormatting>
  <conditionalFormatting sqref="AF60:AF191 AF56:AF58 BG29:BG191 AF59:BF59">
    <cfRule type="containsText" dxfId="317" priority="65" operator="containsText" text="Cumplida">
      <formula>NOT(ISERROR(SEARCH("Cumplida",AF29)))</formula>
    </cfRule>
    <cfRule type="containsText" dxfId="316" priority="66" operator="containsText" text="Pendiente">
      <formula>NOT(ISERROR(SEARCH("Pendiente",AF29)))</formula>
    </cfRule>
    <cfRule type="containsText" dxfId="315" priority="67" operator="containsText" text="Cumplida">
      <formula>NOT(ISERROR(SEARCH("Cumplida",AF29)))</formula>
    </cfRule>
  </conditionalFormatting>
  <conditionalFormatting sqref="AF60:AF191 AF30:AF47 AF49:AF58 BG29:BG191 AF59:BF59">
    <cfRule type="containsText" dxfId="314" priority="64" stopIfTrue="1" operator="containsText" text="CUMPLIDA">
      <formula>NOT(ISERROR(SEARCH("CUMPLIDA",AF29)))</formula>
    </cfRule>
  </conditionalFormatting>
  <conditionalFormatting sqref="AF60:AF191 AF30:AF47 AF49:AF58 BG29:BG191 AF59:BF59">
    <cfRule type="containsText" dxfId="313" priority="63" stopIfTrue="1" operator="containsText" text="INCUMPLIDA">
      <formula>NOT(ISERROR(SEARCH("INCUMPLIDA",AF29)))</formula>
    </cfRule>
  </conditionalFormatting>
  <conditionalFormatting sqref="AF48 AF29:AF30 AF33:AF36 AF42 AF50">
    <cfRule type="containsText" dxfId="312" priority="62" operator="containsText" text="PENDIENTE">
      <formula>NOT(ISERROR(SEARCH("PENDIENTE",AF29)))</formula>
    </cfRule>
  </conditionalFormatting>
  <conditionalFormatting sqref="AC19:AC28">
    <cfRule type="containsText" dxfId="311" priority="58" stopIfTrue="1" operator="containsText" text="EN TERMINO">
      <formula>NOT(ISERROR(SEARCH("EN TERMINO",AC19)))</formula>
    </cfRule>
    <cfRule type="containsText" priority="59" operator="containsText" text="AMARILLO">
      <formula>NOT(ISERROR(SEARCH("AMARILLO",AC19)))</formula>
    </cfRule>
    <cfRule type="containsText" dxfId="310" priority="60" stopIfTrue="1" operator="containsText" text="ALERTA">
      <formula>NOT(ISERROR(SEARCH("ALERTA",AC19)))</formula>
    </cfRule>
    <cfRule type="containsText" dxfId="309" priority="61" stopIfTrue="1" operator="containsText" text="OK">
      <formula>NOT(ISERROR(SEARCH("OK",AC19)))</formula>
    </cfRule>
  </conditionalFormatting>
  <conditionalFormatting sqref="BG19:BG28">
    <cfRule type="containsText" dxfId="308" priority="55" operator="containsText" text="Cumplida">
      <formula>NOT(ISERROR(SEARCH("Cumplida",BG19)))</formula>
    </cfRule>
    <cfRule type="containsText" dxfId="307" priority="56" operator="containsText" text="Pendiente">
      <formula>NOT(ISERROR(SEARCH("Pendiente",BG19)))</formula>
    </cfRule>
    <cfRule type="containsText" dxfId="306" priority="57" operator="containsText" text="Cumplida">
      <formula>NOT(ISERROR(SEARCH("Cumplida",BG19)))</formula>
    </cfRule>
  </conditionalFormatting>
  <conditionalFormatting sqref="AF19:AF28 BG19:BG28">
    <cfRule type="containsText" dxfId="305" priority="54" stopIfTrue="1" operator="containsText" text="CUMPLIDA">
      <formula>NOT(ISERROR(SEARCH("CUMPLIDA",AF19)))</formula>
    </cfRule>
  </conditionalFormatting>
  <conditionalFormatting sqref="AF19:AF28 BG19:BG28">
    <cfRule type="containsText" dxfId="304" priority="53" stopIfTrue="1" operator="containsText" text="INCUMPLIDA">
      <formula>NOT(ISERROR(SEARCH("INCUMPLIDA",AF19)))</formula>
    </cfRule>
  </conditionalFormatting>
  <conditionalFormatting sqref="AF19 AF25">
    <cfRule type="containsText" dxfId="303" priority="52" operator="containsText" text="PENDIENTE">
      <formula>NOT(ISERROR(SEARCH("PENDIENTE",AF19)))</formula>
    </cfRule>
  </conditionalFormatting>
  <conditionalFormatting sqref="AC5:AC18">
    <cfRule type="containsText" dxfId="302" priority="28" stopIfTrue="1" operator="containsText" text="EN TERMINO">
      <formula>NOT(ISERROR(SEARCH("EN TERMINO",AC5)))</formula>
    </cfRule>
    <cfRule type="containsText" priority="29" operator="containsText" text="AMARILLO">
      <formula>NOT(ISERROR(SEARCH("AMARILLO",AC5)))</formula>
    </cfRule>
    <cfRule type="containsText" dxfId="301" priority="30" stopIfTrue="1" operator="containsText" text="ALERTA">
      <formula>NOT(ISERROR(SEARCH("ALERTA",AC5)))</formula>
    </cfRule>
    <cfRule type="containsText" dxfId="300" priority="31" stopIfTrue="1" operator="containsText" text="OK">
      <formula>NOT(ISERROR(SEARCH("OK",AC5)))</formula>
    </cfRule>
  </conditionalFormatting>
  <conditionalFormatting sqref="BG5:BG18 AF7:AF18 AG10:BF10">
    <cfRule type="containsText" dxfId="299" priority="25" operator="containsText" text="Cumplida">
      <formula>NOT(ISERROR(SEARCH("Cumplida",AF5)))</formula>
    </cfRule>
    <cfRule type="containsText" dxfId="298" priority="26" operator="containsText" text="Pendiente">
      <formula>NOT(ISERROR(SEARCH("Pendiente",AF5)))</formula>
    </cfRule>
    <cfRule type="containsText" dxfId="297" priority="27" operator="containsText" text="Cumplida">
      <formula>NOT(ISERROR(SEARCH("Cumplida",AF5)))</formula>
    </cfRule>
  </conditionalFormatting>
  <conditionalFormatting sqref="BG5:BG18 AF5:AF18 AG10:BF10">
    <cfRule type="containsText" dxfId="296" priority="24" stopIfTrue="1" operator="containsText" text="CUMPLIDA">
      <formula>NOT(ISERROR(SEARCH("CUMPLIDA",AF5)))</formula>
    </cfRule>
  </conditionalFormatting>
  <conditionalFormatting sqref="BG5:BG18 AF5:AF18 AG10:BF10">
    <cfRule type="containsText" dxfId="295" priority="23" stopIfTrue="1" operator="containsText" text="INCUMPLIDA">
      <formula>NOT(ISERROR(SEARCH("INCUMPLIDA",AF5)))</formula>
    </cfRule>
  </conditionalFormatting>
  <conditionalFormatting sqref="AC5:AC18">
    <cfRule type="containsText" dxfId="294" priority="19" stopIfTrue="1" operator="containsText" text="EN TERMINO">
      <formula>NOT(ISERROR(SEARCH("EN TERMINO",AC5)))</formula>
    </cfRule>
    <cfRule type="containsText" priority="20" operator="containsText" text="AMARILLO">
      <formula>NOT(ISERROR(SEARCH("AMARILLO",AC5)))</formula>
    </cfRule>
    <cfRule type="containsText" dxfId="293" priority="21" stopIfTrue="1" operator="containsText" text="ALERTA">
      <formula>NOT(ISERROR(SEARCH("ALERTA",AC5)))</formula>
    </cfRule>
    <cfRule type="containsText" dxfId="292" priority="22" stopIfTrue="1" operator="containsText" text="OK">
      <formula>NOT(ISERROR(SEARCH("OK",AC5)))</formula>
    </cfRule>
  </conditionalFormatting>
  <conditionalFormatting sqref="BG5:BG18 AF7:AF18 AG10:BF10">
    <cfRule type="containsText" dxfId="291" priority="16" operator="containsText" text="Cumplida">
      <formula>NOT(ISERROR(SEARCH("Cumplida",AF5)))</formula>
    </cfRule>
    <cfRule type="containsText" dxfId="290" priority="17" operator="containsText" text="Pendiente">
      <formula>NOT(ISERROR(SEARCH("Pendiente",AF5)))</formula>
    </cfRule>
    <cfRule type="containsText" dxfId="289" priority="18" operator="containsText" text="Cumplida">
      <formula>NOT(ISERROR(SEARCH("Cumplida",AF5)))</formula>
    </cfRule>
  </conditionalFormatting>
  <conditionalFormatting sqref="BG5:BG18 AF5:AF18 AG10:BF10">
    <cfRule type="containsText" dxfId="288" priority="15" stopIfTrue="1" operator="containsText" text="CUMPLIDA">
      <formula>NOT(ISERROR(SEARCH("CUMPLIDA",AF5)))</formula>
    </cfRule>
  </conditionalFormatting>
  <conditionalFormatting sqref="BG5:BG18 AF5:AF18 AG10:BF10">
    <cfRule type="containsText" dxfId="287" priority="14" stopIfTrue="1" operator="containsText" text="INCUMPLIDA">
      <formula>NOT(ISERROR(SEARCH("INCUMPLIDA",AF5)))</formula>
    </cfRule>
  </conditionalFormatting>
  <conditionalFormatting sqref="AF5:AF18">
    <cfRule type="containsText" dxfId="286" priority="13" operator="containsText" text="PENDIENTE">
      <formula>NOT(ISERROR(SEARCH("PENDIENTE",AF5)))</formula>
    </cfRule>
  </conditionalFormatting>
  <conditionalFormatting sqref="AF5:AF18">
    <cfRule type="containsText" dxfId="285" priority="12" stopIfTrue="1" operator="containsText" text="PENDIENTE">
      <formula>NOT(ISERROR(SEARCH("PENDIENTE",AF5)))</formula>
    </cfRule>
  </conditionalFormatting>
  <conditionalFormatting sqref="BI5:BI18">
    <cfRule type="containsText" dxfId="284" priority="4" operator="containsText" text="cerrada">
      <formula>NOT(ISERROR(SEARCH("cerrada",BI5)))</formula>
    </cfRule>
    <cfRule type="containsText" dxfId="283" priority="5" operator="containsText" text="cerrado">
      <formula>NOT(ISERROR(SEARCH("cerrado",BI5)))</formula>
    </cfRule>
    <cfRule type="containsText" dxfId="282" priority="6" operator="containsText" text="Abierto">
      <formula>NOT(ISERROR(SEARCH("Abierto",BI5)))</formula>
    </cfRule>
  </conditionalFormatting>
  <conditionalFormatting sqref="BI5:BI18">
    <cfRule type="containsText" dxfId="281" priority="1" operator="containsText" text="cerrada">
      <formula>NOT(ISERROR(SEARCH("cerrada",BI5)))</formula>
    </cfRule>
    <cfRule type="containsText" dxfId="280" priority="2" operator="containsText" text="cerrado">
      <formula>NOT(ISERROR(SEARCH("cerrado",BI5)))</formula>
    </cfRule>
    <cfRule type="containsText" dxfId="279" priority="3"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5:P51"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AD19 W7:W13" xr:uid="{00000000-0002-0000-05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6:I25 I5:I14" xr:uid="{00000000-0002-0000-05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12:S14 S5:S10 L12 L10 K12:K14 K5:K10" xr:uid="{00000000-0002-0000-05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5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8:J25 J5:J6 S11 K11" xr:uid="{00000000-0002-0000-05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L14 L7 L10" xr:uid="{00000000-0002-0000-05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M5 M7:M14" xr:uid="{00000000-0002-0000-05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19:W25 W5"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19:V25 W14 V6:W6 V5 V7:V14" xr:uid="{00000000-0002-0000-05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L5:L6 L8:L9 L11 L13" xr:uid="{00000000-0002-0000-0500-00000A000000}">
      <formula1>0</formula1>
      <formula2>390</formula2>
    </dataValidation>
    <dataValidation type="list" allowBlank="1" showInputMessage="1" showErrorMessage="1" sqref="N5:N191" xr:uid="{00000000-0002-0000-0500-00000B000000}">
      <formula1>"Correctiva, Preventiva, Acción de mejora"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191"/>
  <sheetViews>
    <sheetView zoomScale="64" zoomScaleNormal="64" workbookViewId="0">
      <pane xSplit="11" ySplit="4" topLeftCell="W5" activePane="bottomRight" state="frozen"/>
      <selection pane="topRight" activeCell="L1" sqref="L1"/>
      <selection pane="bottomLeft" activeCell="A5" sqref="A5"/>
      <selection pane="bottomRight" activeCell="BJ6" sqref="BJ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58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
      <c r="A5" s="42"/>
      <c r="B5" s="42"/>
      <c r="C5" s="495" t="s">
        <v>154</v>
      </c>
      <c r="D5" s="42"/>
      <c r="E5" s="597" t="s">
        <v>366</v>
      </c>
      <c r="F5" s="42"/>
      <c r="G5" s="42">
        <v>1</v>
      </c>
      <c r="H5" s="475" t="s">
        <v>737</v>
      </c>
      <c r="I5" s="195" t="s">
        <v>369</v>
      </c>
      <c r="J5" s="42"/>
      <c r="K5" s="42"/>
      <c r="L5" s="42"/>
      <c r="M5" s="42">
        <v>1</v>
      </c>
      <c r="N5" s="495" t="s">
        <v>69</v>
      </c>
      <c r="O5" s="495" t="str">
        <f>IF(H5="","",VLOOKUP(H5,'[1]Procedimientos Publicar'!$C$6:$E$85,3,FALSE))</f>
        <v>SECRETARIA GENERAL</v>
      </c>
      <c r="P5" s="472" t="s">
        <v>367</v>
      </c>
      <c r="Q5" s="42"/>
      <c r="R5" s="42"/>
      <c r="S5" s="42"/>
      <c r="T5" s="48">
        <v>1</v>
      </c>
      <c r="U5" s="42"/>
      <c r="V5" s="42"/>
      <c r="W5" s="42"/>
      <c r="X5" s="43">
        <v>43830</v>
      </c>
      <c r="Y5" s="57"/>
      <c r="Z5" s="42">
        <v>1</v>
      </c>
      <c r="AA5" s="51">
        <f t="shared" ref="AA5:AA49" si="0">(IF(Z5="","",IF(OR($M5=0,$M5="",$X5=""),"",Z5/$M5)))</f>
        <v>1</v>
      </c>
      <c r="AB5" s="221">
        <f t="shared" ref="AB5:AB49" si="1">(IF(OR($T5="",AA5=""),"",IF(OR($T5=0,AA5=0),0,IF((AA5*100%)/$T5&gt;100%,100%,(AA5*100%)/$T5))))</f>
        <v>1</v>
      </c>
      <c r="AC5" s="8" t="str">
        <f t="shared" ref="AC5:AC49" si="2">IF(Z5="","",IF(AB5&lt;100%, IF(AB5&lt;25%, "ALERTA","EN TERMINO"), IF(AB5=100%, "OK", "EN TERMINO")))</f>
        <v>OK</v>
      </c>
      <c r="AF5" s="13" t="str">
        <f t="shared" ref="AF5:AF44" si="3">IF(AB5=100%,IF(AB5&gt;25%,"CUMPLIDA","PENDIENTE"),IF(AB5&lt;25%,"INCUMPLIDA","PENDIENTE"))</f>
        <v>CUMPLIDA</v>
      </c>
      <c r="BG5" s="13" t="str">
        <f t="shared" ref="BG5:BG49" si="4">IF(AB5=100%,"CUMPLIDA","INCUMPLIDA")</f>
        <v>CUMPLIDA</v>
      </c>
      <c r="BI5" s="547" t="str">
        <f>IF(AF5="CUMPLIDA","CERRADO","ABIERTO")</f>
        <v>CERRADO</v>
      </c>
    </row>
    <row r="6" spans="1:63" ht="35.1" customHeight="1" x14ac:dyDescent="0.25">
      <c r="A6" s="42"/>
      <c r="B6" s="42"/>
      <c r="C6" s="495" t="s">
        <v>154</v>
      </c>
      <c r="D6" s="42"/>
      <c r="E6" s="597"/>
      <c r="F6" s="42"/>
      <c r="G6" s="42">
        <v>2</v>
      </c>
      <c r="H6" s="475" t="s">
        <v>737</v>
      </c>
      <c r="I6" s="206" t="s">
        <v>370</v>
      </c>
      <c r="J6" s="207" t="s">
        <v>377</v>
      </c>
      <c r="K6" s="217" t="s">
        <v>380</v>
      </c>
      <c r="L6" s="208" t="s">
        <v>384</v>
      </c>
      <c r="M6" s="209">
        <v>1</v>
      </c>
      <c r="N6" s="495" t="s">
        <v>69</v>
      </c>
      <c r="O6" s="495" t="str">
        <f>IF(H6="","",VLOOKUP(H6,'[1]Procedimientos Publicar'!$C$6:$E$85,3,FALSE))</f>
        <v>SECRETARIA GENERAL</v>
      </c>
      <c r="P6" s="495" t="s">
        <v>367</v>
      </c>
      <c r="Q6" s="42"/>
      <c r="R6" s="42"/>
      <c r="S6" s="42"/>
      <c r="T6" s="48">
        <v>1</v>
      </c>
      <c r="U6" s="217" t="s">
        <v>380</v>
      </c>
      <c r="V6" s="218">
        <v>43556</v>
      </c>
      <c r="W6" s="218">
        <v>43617</v>
      </c>
      <c r="X6" s="43">
        <v>43830</v>
      </c>
      <c r="Y6" s="217" t="s">
        <v>387</v>
      </c>
      <c r="Z6" s="42">
        <v>1</v>
      </c>
      <c r="AA6" s="51">
        <f t="shared" si="0"/>
        <v>1</v>
      </c>
      <c r="AB6" s="221">
        <f t="shared" si="1"/>
        <v>1</v>
      </c>
      <c r="AC6" s="8" t="str">
        <f t="shared" si="2"/>
        <v>OK</v>
      </c>
      <c r="AF6" s="13" t="str">
        <f t="shared" si="3"/>
        <v>CUMPLIDA</v>
      </c>
      <c r="BG6" s="13" t="str">
        <f t="shared" si="4"/>
        <v>CUMPLIDA</v>
      </c>
      <c r="BI6" s="547" t="str">
        <f t="shared" ref="BI6:BI49" si="5">IF(AF6="CUMPLIDA","CERRADO","ABIERTO")</f>
        <v>CERRADO</v>
      </c>
    </row>
    <row r="7" spans="1:63" ht="35.1" customHeight="1" x14ac:dyDescent="0.25">
      <c r="A7" s="42"/>
      <c r="B7" s="42"/>
      <c r="C7" s="495" t="s">
        <v>154</v>
      </c>
      <c r="D7" s="42"/>
      <c r="E7" s="597"/>
      <c r="F7" s="42"/>
      <c r="G7" s="42">
        <v>3</v>
      </c>
      <c r="H7" s="475" t="s">
        <v>737</v>
      </c>
      <c r="I7" s="206" t="s">
        <v>371</v>
      </c>
      <c r="J7" s="207" t="s">
        <v>378</v>
      </c>
      <c r="K7" s="210" t="s">
        <v>381</v>
      </c>
      <c r="L7" s="211" t="s">
        <v>385</v>
      </c>
      <c r="M7" s="212">
        <v>1</v>
      </c>
      <c r="N7" s="495" t="s">
        <v>69</v>
      </c>
      <c r="O7" s="495" t="str">
        <f>IF(H7="","",VLOOKUP(H7,'[1]Procedimientos Publicar'!$C$6:$E$85,3,FALSE))</f>
        <v>SECRETARIA GENERAL</v>
      </c>
      <c r="P7" s="495" t="s">
        <v>367</v>
      </c>
      <c r="Q7" s="42"/>
      <c r="R7" s="42"/>
      <c r="S7" s="42"/>
      <c r="T7" s="48">
        <v>1</v>
      </c>
      <c r="U7" s="210" t="s">
        <v>381</v>
      </c>
      <c r="V7" s="218">
        <v>43497</v>
      </c>
      <c r="W7" s="218">
        <v>43497</v>
      </c>
      <c r="X7" s="43">
        <v>43830</v>
      </c>
      <c r="Y7" s="217" t="s">
        <v>388</v>
      </c>
      <c r="Z7" s="42">
        <v>1</v>
      </c>
      <c r="AA7" s="51">
        <f t="shared" si="0"/>
        <v>1</v>
      </c>
      <c r="AB7" s="221">
        <f t="shared" si="1"/>
        <v>1</v>
      </c>
      <c r="AC7" s="8" t="str">
        <f t="shared" si="2"/>
        <v>OK</v>
      </c>
      <c r="AF7" s="13" t="str">
        <f t="shared" si="3"/>
        <v>CUMPLIDA</v>
      </c>
      <c r="BG7" s="13" t="str">
        <f t="shared" si="4"/>
        <v>CUMPLIDA</v>
      </c>
      <c r="BI7" s="547" t="str">
        <f t="shared" si="5"/>
        <v>CERRADO</v>
      </c>
    </row>
    <row r="8" spans="1:63" ht="35.1" customHeight="1" x14ac:dyDescent="0.2">
      <c r="A8" s="42"/>
      <c r="B8" s="42"/>
      <c r="C8" s="495" t="s">
        <v>154</v>
      </c>
      <c r="D8" s="42"/>
      <c r="E8" s="597"/>
      <c r="F8" s="42"/>
      <c r="G8" s="42">
        <v>4</v>
      </c>
      <c r="H8" s="475" t="s">
        <v>737</v>
      </c>
      <c r="I8" s="213" t="s">
        <v>372</v>
      </c>
      <c r="J8" s="207" t="s">
        <v>377</v>
      </c>
      <c r="K8" s="213" t="s">
        <v>382</v>
      </c>
      <c r="L8" s="214" t="s">
        <v>727</v>
      </c>
      <c r="M8" s="45">
        <v>1</v>
      </c>
      <c r="N8" s="495" t="s">
        <v>69</v>
      </c>
      <c r="O8" s="495" t="str">
        <f>IF(H8="","",VLOOKUP(H8,'[1]Procedimientos Publicar'!$C$6:$E$85,3,FALSE))</f>
        <v>SECRETARIA GENERAL</v>
      </c>
      <c r="P8" s="194" t="s">
        <v>386</v>
      </c>
      <c r="Q8" s="42"/>
      <c r="R8" s="42"/>
      <c r="S8" s="42"/>
      <c r="T8" s="48">
        <v>1</v>
      </c>
      <c r="U8" s="213" t="s">
        <v>382</v>
      </c>
      <c r="V8" s="219"/>
      <c r="W8" s="220"/>
      <c r="X8" s="43">
        <v>43830</v>
      </c>
      <c r="Y8" s="422" t="s">
        <v>720</v>
      </c>
      <c r="Z8" s="42">
        <v>1</v>
      </c>
      <c r="AA8" s="51">
        <f t="shared" si="0"/>
        <v>1</v>
      </c>
      <c r="AB8" s="221">
        <f t="shared" si="1"/>
        <v>1</v>
      </c>
      <c r="AC8" s="8" t="str">
        <f>IF(Z8="","",IF(AB8&lt;100%, IF(AB8&lt;25%, "ALERTA","EN TERMINO"), IF(AB8=100%, "OK", "EN TERMINO")))</f>
        <v>OK</v>
      </c>
      <c r="AF8" s="13" t="str">
        <f t="shared" si="3"/>
        <v>CUMPLIDA</v>
      </c>
      <c r="BG8" s="13" t="str">
        <f t="shared" si="4"/>
        <v>CUMPLIDA</v>
      </c>
      <c r="BI8" s="547" t="str">
        <f t="shared" si="5"/>
        <v>CERRADO</v>
      </c>
    </row>
    <row r="9" spans="1:63" ht="35.1" customHeight="1" x14ac:dyDescent="0.2">
      <c r="A9" s="42"/>
      <c r="B9" s="42"/>
      <c r="C9" s="495" t="s">
        <v>154</v>
      </c>
      <c r="D9" s="42"/>
      <c r="E9" s="597"/>
      <c r="F9" s="42"/>
      <c r="G9" s="42">
        <v>5</v>
      </c>
      <c r="H9" s="475" t="s">
        <v>737</v>
      </c>
      <c r="I9" s="206" t="s">
        <v>373</v>
      </c>
      <c r="J9" s="211" t="s">
        <v>379</v>
      </c>
      <c r="K9" s="215" t="s">
        <v>383</v>
      </c>
      <c r="L9" s="211" t="s">
        <v>384</v>
      </c>
      <c r="M9" s="212">
        <v>5</v>
      </c>
      <c r="N9" s="495" t="s">
        <v>69</v>
      </c>
      <c r="O9" s="495" t="str">
        <f>IF(H9="","",VLOOKUP(H9,'[1]Procedimientos Publicar'!$C$6:$E$85,3,FALSE))</f>
        <v>SECRETARIA GENERAL</v>
      </c>
      <c r="P9" s="472" t="s">
        <v>367</v>
      </c>
      <c r="Q9" s="42"/>
      <c r="R9" s="42"/>
      <c r="S9" s="42"/>
      <c r="T9" s="48">
        <v>1</v>
      </c>
      <c r="U9" s="215" t="s">
        <v>383</v>
      </c>
      <c r="V9" s="218">
        <v>43525</v>
      </c>
      <c r="W9" s="218">
        <v>43556</v>
      </c>
      <c r="X9" s="43">
        <v>43830</v>
      </c>
      <c r="Y9" s="56" t="s">
        <v>390</v>
      </c>
      <c r="Z9" s="42">
        <v>5</v>
      </c>
      <c r="AA9" s="51">
        <f t="shared" si="0"/>
        <v>1</v>
      </c>
      <c r="AB9" s="221">
        <f t="shared" si="1"/>
        <v>1</v>
      </c>
      <c r="AC9" s="8" t="str">
        <f t="shared" si="2"/>
        <v>OK</v>
      </c>
      <c r="AF9" s="13" t="str">
        <f t="shared" si="3"/>
        <v>CUMPLIDA</v>
      </c>
      <c r="BG9" s="13" t="str">
        <f t="shared" si="4"/>
        <v>CUMPLIDA</v>
      </c>
      <c r="BI9" s="547" t="str">
        <f t="shared" si="5"/>
        <v>CERRADO</v>
      </c>
    </row>
    <row r="10" spans="1:63" ht="35.1" customHeight="1" x14ac:dyDescent="0.2">
      <c r="A10" s="42"/>
      <c r="B10" s="42"/>
      <c r="C10" s="495" t="s">
        <v>154</v>
      </c>
      <c r="D10" s="42"/>
      <c r="E10" s="597"/>
      <c r="F10" s="42"/>
      <c r="G10" s="42">
        <v>6</v>
      </c>
      <c r="H10" s="475" t="s">
        <v>737</v>
      </c>
      <c r="I10" s="195" t="s">
        <v>374</v>
      </c>
      <c r="J10" s="42"/>
      <c r="K10" s="42"/>
      <c r="L10" s="42"/>
      <c r="M10" s="42"/>
      <c r="N10" s="495" t="s">
        <v>69</v>
      </c>
      <c r="O10" s="495" t="str">
        <f>IF(H10="","",VLOOKUP(H10,'[1]Procedimientos Publicar'!$C$6:$E$85,3,FALSE))</f>
        <v>SECRETARIA GENERAL</v>
      </c>
      <c r="P10" s="42"/>
      <c r="Q10" s="42"/>
      <c r="R10" s="42"/>
      <c r="S10" s="42"/>
      <c r="T10" s="48">
        <v>1</v>
      </c>
      <c r="U10" s="42"/>
      <c r="V10" s="42"/>
      <c r="W10" s="42"/>
      <c r="X10" s="43">
        <v>43830</v>
      </c>
      <c r="Y10" s="423"/>
      <c r="Z10" s="42"/>
      <c r="AA10" s="51" t="str">
        <f t="shared" si="0"/>
        <v/>
      </c>
      <c r="AB10" s="221" t="str">
        <f t="shared" si="1"/>
        <v/>
      </c>
      <c r="AC10" s="8" t="str">
        <f t="shared" si="2"/>
        <v/>
      </c>
      <c r="AF10" s="13"/>
      <c r="BG10" s="13" t="str">
        <f t="shared" si="4"/>
        <v>INCUMPLIDA</v>
      </c>
      <c r="BI10" s="547" t="str">
        <f t="shared" si="5"/>
        <v>ABIERTO</v>
      </c>
    </row>
    <row r="11" spans="1:63" ht="35.1" customHeight="1" x14ac:dyDescent="0.2">
      <c r="A11" s="42"/>
      <c r="B11" s="42"/>
      <c r="C11" s="495" t="s">
        <v>154</v>
      </c>
      <c r="D11" s="42"/>
      <c r="E11" s="597"/>
      <c r="F11" s="42"/>
      <c r="G11" s="42">
        <v>7</v>
      </c>
      <c r="H11" s="475" t="s">
        <v>737</v>
      </c>
      <c r="I11" s="195" t="s">
        <v>375</v>
      </c>
      <c r="J11" s="42"/>
      <c r="K11" s="42"/>
      <c r="L11" s="42"/>
      <c r="M11" s="42"/>
      <c r="N11" s="495" t="s">
        <v>69</v>
      </c>
      <c r="O11" s="495" t="str">
        <f>IF(H11="","",VLOOKUP(H11,'[1]Procedimientos Publicar'!$C$6:$E$85,3,FALSE))</f>
        <v>SECRETARIA GENERAL</v>
      </c>
      <c r="P11" s="42"/>
      <c r="Q11" s="42"/>
      <c r="R11" s="42"/>
      <c r="S11" s="42"/>
      <c r="T11" s="48">
        <v>1</v>
      </c>
      <c r="U11" s="42"/>
      <c r="V11" s="42"/>
      <c r="W11" s="42"/>
      <c r="X11" s="43">
        <v>43830</v>
      </c>
      <c r="Y11" s="423"/>
      <c r="Z11" s="42"/>
      <c r="AA11" s="51" t="str">
        <f t="shared" si="0"/>
        <v/>
      </c>
      <c r="AB11" s="221" t="str">
        <f t="shared" si="1"/>
        <v/>
      </c>
      <c r="AC11" s="8" t="str">
        <f t="shared" si="2"/>
        <v/>
      </c>
      <c r="AF11" s="13"/>
      <c r="BG11" s="13" t="str">
        <f t="shared" si="4"/>
        <v>INCUMPLIDA</v>
      </c>
      <c r="BI11" s="547" t="str">
        <f t="shared" si="5"/>
        <v>ABIERTO</v>
      </c>
    </row>
    <row r="12" spans="1:63" ht="35.1" customHeight="1" x14ac:dyDescent="0.25">
      <c r="A12" s="42"/>
      <c r="B12" s="42"/>
      <c r="C12" s="495" t="s">
        <v>154</v>
      </c>
      <c r="D12" s="42"/>
      <c r="E12" s="597"/>
      <c r="F12" s="42"/>
      <c r="G12" s="42">
        <v>8</v>
      </c>
      <c r="H12" s="475" t="s">
        <v>737</v>
      </c>
      <c r="I12" s="206" t="s">
        <v>376</v>
      </c>
      <c r="J12" s="179"/>
      <c r="K12" s="42"/>
      <c r="L12" s="42"/>
      <c r="M12" s="42">
        <v>1</v>
      </c>
      <c r="N12" s="495" t="s">
        <v>69</v>
      </c>
      <c r="O12" s="495" t="str">
        <f>IF(H12="","",VLOOKUP(H12,'[1]Procedimientos Publicar'!$C$6:$E$85,3,FALSE))</f>
        <v>SECRETARIA GENERAL</v>
      </c>
      <c r="P12" s="194" t="s">
        <v>254</v>
      </c>
      <c r="Q12" s="42"/>
      <c r="R12" s="42"/>
      <c r="S12" s="42"/>
      <c r="T12" s="48">
        <v>1</v>
      </c>
      <c r="U12" s="42"/>
      <c r="V12" s="42"/>
      <c r="W12" s="42"/>
      <c r="X12" s="43">
        <v>43830</v>
      </c>
      <c r="Y12" s="355" t="s">
        <v>389</v>
      </c>
      <c r="Z12" s="42">
        <v>0</v>
      </c>
      <c r="AA12" s="51">
        <f t="shared" si="0"/>
        <v>0</v>
      </c>
      <c r="AB12" s="221">
        <f t="shared" si="1"/>
        <v>0</v>
      </c>
      <c r="AC12" s="8" t="str">
        <f t="shared" si="2"/>
        <v>ALERTA</v>
      </c>
      <c r="AF12" s="13" t="str">
        <f t="shared" si="3"/>
        <v>INCUMPLIDA</v>
      </c>
      <c r="BG12" s="13" t="str">
        <f t="shared" si="4"/>
        <v>INCUMPLIDA</v>
      </c>
      <c r="BI12" s="547" t="str">
        <f t="shared" si="5"/>
        <v>ABIERTO</v>
      </c>
    </row>
    <row r="13" spans="1:63" ht="35.1" customHeight="1" x14ac:dyDescent="0.2">
      <c r="A13" s="493"/>
      <c r="B13" s="493"/>
      <c r="C13" s="498" t="s">
        <v>154</v>
      </c>
      <c r="D13" s="493"/>
      <c r="E13" s="615" t="s">
        <v>391</v>
      </c>
      <c r="F13" s="493"/>
      <c r="G13" s="493">
        <v>1</v>
      </c>
      <c r="H13" s="486" t="s">
        <v>737</v>
      </c>
      <c r="I13" s="222" t="s">
        <v>392</v>
      </c>
      <c r="J13" s="205" t="s">
        <v>394</v>
      </c>
      <c r="K13" s="204" t="s">
        <v>396</v>
      </c>
      <c r="L13" s="204" t="s">
        <v>395</v>
      </c>
      <c r="M13" s="493">
        <v>1</v>
      </c>
      <c r="N13" s="498" t="s">
        <v>69</v>
      </c>
      <c r="O13" s="498" t="str">
        <f>IF(H13="","",VLOOKUP(H13,'[1]Procedimientos Publicar'!$C$6:$E$85,3,FALSE))</f>
        <v>SECRETARIA GENERAL</v>
      </c>
      <c r="P13" s="498" t="s">
        <v>367</v>
      </c>
      <c r="Q13" s="493"/>
      <c r="R13" s="493"/>
      <c r="S13" s="493"/>
      <c r="T13" s="40">
        <v>1</v>
      </c>
      <c r="U13" s="204" t="s">
        <v>396</v>
      </c>
      <c r="V13" s="224">
        <v>43617</v>
      </c>
      <c r="W13" s="224">
        <v>43800</v>
      </c>
      <c r="X13" s="39">
        <v>43830</v>
      </c>
      <c r="Y13" s="266" t="s">
        <v>397</v>
      </c>
      <c r="Z13" s="493">
        <v>1</v>
      </c>
      <c r="AA13" s="41">
        <f t="shared" si="0"/>
        <v>1</v>
      </c>
      <c r="AB13" s="60">
        <f t="shared" si="1"/>
        <v>1</v>
      </c>
      <c r="AC13" s="8" t="str">
        <f t="shared" si="2"/>
        <v>OK</v>
      </c>
      <c r="AF13" s="13" t="str">
        <f t="shared" si="3"/>
        <v>CUMPLIDA</v>
      </c>
      <c r="BG13" s="13" t="str">
        <f t="shared" si="4"/>
        <v>CUMPLIDA</v>
      </c>
      <c r="BI13" s="547" t="str">
        <f t="shared" si="5"/>
        <v>CERRADO</v>
      </c>
    </row>
    <row r="14" spans="1:63" ht="35.1" customHeight="1" x14ac:dyDescent="0.25">
      <c r="A14" s="493"/>
      <c r="B14" s="493"/>
      <c r="C14" s="498" t="s">
        <v>154</v>
      </c>
      <c r="D14" s="493"/>
      <c r="E14" s="615"/>
      <c r="F14" s="493"/>
      <c r="G14" s="493">
        <v>2</v>
      </c>
      <c r="H14" s="486" t="s">
        <v>737</v>
      </c>
      <c r="I14" s="225" t="s">
        <v>393</v>
      </c>
      <c r="J14" s="226"/>
      <c r="K14" s="493"/>
      <c r="L14" s="493"/>
      <c r="M14" s="493"/>
      <c r="N14" s="498" t="s">
        <v>69</v>
      </c>
      <c r="O14" s="498" t="str">
        <f>IF(H14="","",VLOOKUP(H14,'[1]Procedimientos Publicar'!$C$6:$E$85,3,FALSE))</f>
        <v>SECRETARIA GENERAL</v>
      </c>
      <c r="P14" s="498" t="s">
        <v>367</v>
      </c>
      <c r="Q14" s="493"/>
      <c r="R14" s="493"/>
      <c r="S14" s="493"/>
      <c r="T14" s="40">
        <v>1</v>
      </c>
      <c r="U14" s="493"/>
      <c r="V14" s="493"/>
      <c r="W14" s="493"/>
      <c r="X14" s="39">
        <v>43830</v>
      </c>
      <c r="Y14" s="493"/>
      <c r="Z14" s="493"/>
      <c r="AA14" s="41" t="str">
        <f t="shared" si="0"/>
        <v/>
      </c>
      <c r="AB14" s="60" t="str">
        <f t="shared" si="1"/>
        <v/>
      </c>
      <c r="AC14" s="8" t="str">
        <f t="shared" si="2"/>
        <v/>
      </c>
      <c r="AF14" s="13"/>
      <c r="BG14" s="13" t="str">
        <f t="shared" si="4"/>
        <v>INCUMPLIDA</v>
      </c>
      <c r="BI14" s="547" t="str">
        <f t="shared" si="5"/>
        <v>ABIERTO</v>
      </c>
    </row>
    <row r="15" spans="1:63" ht="35.1" customHeight="1" x14ac:dyDescent="0.2">
      <c r="A15" s="32"/>
      <c r="B15" s="32"/>
      <c r="C15" s="34" t="s">
        <v>154</v>
      </c>
      <c r="D15" s="32"/>
      <c r="E15" s="616" t="s">
        <v>398</v>
      </c>
      <c r="F15" s="32"/>
      <c r="G15" s="32">
        <v>1</v>
      </c>
      <c r="H15" s="63" t="s">
        <v>737</v>
      </c>
      <c r="I15" s="227" t="s">
        <v>399</v>
      </c>
      <c r="J15" s="228" t="s">
        <v>401</v>
      </c>
      <c r="K15" s="229" t="s">
        <v>725</v>
      </c>
      <c r="L15" s="229" t="s">
        <v>402</v>
      </c>
      <c r="M15" s="32">
        <v>7</v>
      </c>
      <c r="N15" s="34" t="s">
        <v>69</v>
      </c>
      <c r="O15" s="34" t="str">
        <f>IF(H15="","",VLOOKUP(H15,'[1]Procedimientos Publicar'!$C$6:$E$85,3,FALSE))</f>
        <v>SECRETARIA GENERAL</v>
      </c>
      <c r="P15" s="34" t="s">
        <v>367</v>
      </c>
      <c r="Q15" s="32"/>
      <c r="R15" s="32"/>
      <c r="S15" s="32"/>
      <c r="T15" s="36">
        <v>1</v>
      </c>
      <c r="U15" s="229" t="s">
        <v>404</v>
      </c>
      <c r="V15" s="230">
        <v>43617</v>
      </c>
      <c r="W15" s="230">
        <v>43800</v>
      </c>
      <c r="X15" s="33">
        <v>43830</v>
      </c>
      <c r="Y15" s="66" t="s">
        <v>405</v>
      </c>
      <c r="Z15" s="32">
        <v>7</v>
      </c>
      <c r="AA15" s="37">
        <f t="shared" si="0"/>
        <v>1</v>
      </c>
      <c r="AB15" s="65">
        <f t="shared" si="1"/>
        <v>1</v>
      </c>
      <c r="AC15" s="8" t="str">
        <f t="shared" si="2"/>
        <v>OK</v>
      </c>
      <c r="AF15" s="13" t="str">
        <f t="shared" si="3"/>
        <v>CUMPLIDA</v>
      </c>
      <c r="BG15" s="13" t="str">
        <f t="shared" si="4"/>
        <v>CUMPLIDA</v>
      </c>
      <c r="BI15" s="547" t="str">
        <f t="shared" si="5"/>
        <v>CERRADO</v>
      </c>
    </row>
    <row r="16" spans="1:63" ht="35.1" customHeight="1" x14ac:dyDescent="0.2">
      <c r="A16" s="32"/>
      <c r="B16" s="32"/>
      <c r="C16" s="34" t="s">
        <v>154</v>
      </c>
      <c r="D16" s="32"/>
      <c r="E16" s="616"/>
      <c r="F16" s="32"/>
      <c r="G16" s="32">
        <v>2</v>
      </c>
      <c r="H16" s="63" t="s">
        <v>737</v>
      </c>
      <c r="I16" s="231" t="s">
        <v>400</v>
      </c>
      <c r="J16" s="232"/>
      <c r="K16" s="451"/>
      <c r="L16" s="32"/>
      <c r="M16" s="32"/>
      <c r="N16" s="34" t="s">
        <v>69</v>
      </c>
      <c r="O16" s="34" t="str">
        <f>IF(H16="","",VLOOKUP(H16,'[1]Procedimientos Publicar'!$C$6:$E$85,3,FALSE))</f>
        <v>SECRETARIA GENERAL</v>
      </c>
      <c r="P16" s="34" t="s">
        <v>367</v>
      </c>
      <c r="Q16" s="32"/>
      <c r="R16" s="32"/>
      <c r="S16" s="32"/>
      <c r="T16" s="36">
        <v>1</v>
      </c>
      <c r="U16" s="32"/>
      <c r="V16" s="32"/>
      <c r="W16" s="32"/>
      <c r="X16" s="33">
        <v>43830</v>
      </c>
      <c r="Y16" s="32"/>
      <c r="Z16" s="32"/>
      <c r="AA16" s="37" t="str">
        <f t="shared" si="0"/>
        <v/>
      </c>
      <c r="AB16" s="65" t="str">
        <f t="shared" si="1"/>
        <v/>
      </c>
      <c r="AC16" s="8" t="str">
        <f t="shared" si="2"/>
        <v/>
      </c>
      <c r="AF16" s="13"/>
      <c r="BG16" s="13" t="str">
        <f t="shared" si="4"/>
        <v>INCUMPLIDA</v>
      </c>
      <c r="BI16" s="547" t="str">
        <f t="shared" si="5"/>
        <v>ABIERTO</v>
      </c>
    </row>
    <row r="17" spans="1:61" ht="35.1" customHeight="1" x14ac:dyDescent="0.2">
      <c r="A17" s="233"/>
      <c r="B17" s="233"/>
      <c r="C17" s="234" t="s">
        <v>154</v>
      </c>
      <c r="D17" s="233"/>
      <c r="E17" s="617" t="s">
        <v>421</v>
      </c>
      <c r="F17" s="233"/>
      <c r="G17" s="233">
        <v>1</v>
      </c>
      <c r="H17" s="247" t="s">
        <v>737</v>
      </c>
      <c r="I17" s="240" t="s">
        <v>406</v>
      </c>
      <c r="J17" s="233"/>
      <c r="K17" s="452"/>
      <c r="L17" s="233"/>
      <c r="M17" s="241"/>
      <c r="N17" s="234" t="s">
        <v>69</v>
      </c>
      <c r="O17" s="234" t="str">
        <f>IF(H17="","",VLOOKUP(H17,'[1]Procedimientos Publicar'!$C$6:$E$85,3,FALSE))</f>
        <v>SECRETARIA GENERAL</v>
      </c>
      <c r="P17" s="234" t="s">
        <v>367</v>
      </c>
      <c r="Q17" s="233"/>
      <c r="R17" s="233"/>
      <c r="S17" s="233"/>
      <c r="T17" s="235">
        <v>1</v>
      </c>
      <c r="U17" s="233"/>
      <c r="V17" s="242"/>
      <c r="W17" s="242"/>
      <c r="X17" s="236">
        <v>43830</v>
      </c>
      <c r="Y17" s="243" t="s">
        <v>425</v>
      </c>
      <c r="Z17" s="233"/>
      <c r="AA17" s="238" t="str">
        <f t="shared" si="0"/>
        <v/>
      </c>
      <c r="AB17" s="239" t="str">
        <f t="shared" si="1"/>
        <v/>
      </c>
      <c r="AC17" s="8" t="str">
        <f t="shared" si="2"/>
        <v/>
      </c>
      <c r="AF17" s="13" t="str">
        <f t="shared" si="3"/>
        <v>PENDIENTE</v>
      </c>
      <c r="BG17" s="13" t="str">
        <f t="shared" si="4"/>
        <v>INCUMPLIDA</v>
      </c>
      <c r="BI17" s="547" t="str">
        <f t="shared" si="5"/>
        <v>ABIERTO</v>
      </c>
    </row>
    <row r="18" spans="1:61" ht="35.1" customHeight="1" x14ac:dyDescent="0.25">
      <c r="A18" s="233"/>
      <c r="B18" s="233"/>
      <c r="C18" s="234" t="s">
        <v>154</v>
      </c>
      <c r="D18" s="233"/>
      <c r="E18" s="617"/>
      <c r="F18" s="233"/>
      <c r="G18" s="233">
        <v>2</v>
      </c>
      <c r="H18" s="247" t="s">
        <v>737</v>
      </c>
      <c r="I18" s="244" t="s">
        <v>407</v>
      </c>
      <c r="J18" s="233"/>
      <c r="K18" s="452"/>
      <c r="L18" s="233"/>
      <c r="M18" s="241"/>
      <c r="N18" s="234" t="s">
        <v>69</v>
      </c>
      <c r="O18" s="234" t="str">
        <f>IF(H18="","",VLOOKUP(H18,'[1]Procedimientos Publicar'!$C$6:$E$85,3,FALSE))</f>
        <v>SECRETARIA GENERAL</v>
      </c>
      <c r="P18" s="234" t="s">
        <v>367</v>
      </c>
      <c r="Q18" s="233"/>
      <c r="R18" s="233"/>
      <c r="S18" s="233"/>
      <c r="T18" s="235">
        <v>1</v>
      </c>
      <c r="U18" s="233"/>
      <c r="V18" s="242"/>
      <c r="W18" s="242"/>
      <c r="X18" s="236">
        <v>43830</v>
      </c>
      <c r="Y18" s="243" t="s">
        <v>426</v>
      </c>
      <c r="Z18" s="233"/>
      <c r="AA18" s="238" t="str">
        <f t="shared" si="0"/>
        <v/>
      </c>
      <c r="AB18" s="239" t="str">
        <f t="shared" si="1"/>
        <v/>
      </c>
      <c r="AC18" s="8" t="str">
        <f t="shared" si="2"/>
        <v/>
      </c>
      <c r="AF18" s="13" t="str">
        <f t="shared" si="3"/>
        <v>PENDIENTE</v>
      </c>
      <c r="BG18" s="13" t="str">
        <f t="shared" si="4"/>
        <v>INCUMPLIDA</v>
      </c>
      <c r="BI18" s="547" t="str">
        <f t="shared" si="5"/>
        <v>ABIERTO</v>
      </c>
    </row>
    <row r="19" spans="1:61" ht="35.1" customHeight="1" x14ac:dyDescent="0.25">
      <c r="A19" s="233"/>
      <c r="B19" s="233"/>
      <c r="C19" s="234" t="s">
        <v>154</v>
      </c>
      <c r="D19" s="233"/>
      <c r="E19" s="617"/>
      <c r="F19" s="233"/>
      <c r="G19" s="233">
        <v>3</v>
      </c>
      <c r="H19" s="247" t="s">
        <v>737</v>
      </c>
      <c r="I19" s="244" t="s">
        <v>408</v>
      </c>
      <c r="J19" s="233"/>
      <c r="K19" s="453"/>
      <c r="L19" s="233"/>
      <c r="M19" s="241"/>
      <c r="N19" s="234" t="s">
        <v>69</v>
      </c>
      <c r="O19" s="234" t="str">
        <f>IF(H19="","",VLOOKUP(H19,'[1]Procedimientos Publicar'!$C$6:$E$85,3,FALSE))</f>
        <v>SECRETARIA GENERAL</v>
      </c>
      <c r="P19" s="237" t="s">
        <v>168</v>
      </c>
      <c r="Q19" s="233"/>
      <c r="R19" s="233"/>
      <c r="S19" s="233"/>
      <c r="T19" s="235">
        <v>1</v>
      </c>
      <c r="U19" s="233"/>
      <c r="V19" s="242"/>
      <c r="W19" s="242"/>
      <c r="X19" s="236">
        <v>43830</v>
      </c>
      <c r="Y19" s="243" t="s">
        <v>427</v>
      </c>
      <c r="Z19" s="233"/>
      <c r="AA19" s="238" t="str">
        <f t="shared" si="0"/>
        <v/>
      </c>
      <c r="AB19" s="239" t="str">
        <f t="shared" si="1"/>
        <v/>
      </c>
      <c r="AC19" s="8" t="str">
        <f t="shared" si="2"/>
        <v/>
      </c>
      <c r="AF19" s="13" t="str">
        <f t="shared" si="3"/>
        <v>PENDIENTE</v>
      </c>
      <c r="BG19" s="13" t="str">
        <f t="shared" si="4"/>
        <v>INCUMPLIDA</v>
      </c>
      <c r="BI19" s="547" t="str">
        <f t="shared" si="5"/>
        <v>ABIERTO</v>
      </c>
    </row>
    <row r="20" spans="1:61" ht="35.1" customHeight="1" x14ac:dyDescent="0.2">
      <c r="A20" s="233"/>
      <c r="B20" s="233"/>
      <c r="C20" s="234" t="s">
        <v>154</v>
      </c>
      <c r="D20" s="233"/>
      <c r="E20" s="617"/>
      <c r="F20" s="233"/>
      <c r="G20" s="233">
        <v>4</v>
      </c>
      <c r="H20" s="247" t="s">
        <v>737</v>
      </c>
      <c r="I20" s="246" t="s">
        <v>409</v>
      </c>
      <c r="J20" s="233"/>
      <c r="K20" s="233"/>
      <c r="L20" s="233"/>
      <c r="M20" s="241"/>
      <c r="N20" s="234" t="s">
        <v>69</v>
      </c>
      <c r="O20" s="234" t="str">
        <f>IF(H20="","",VLOOKUP(H20,'[1]Procedimientos Publicar'!$C$6:$E$85,3,FALSE))</f>
        <v>SECRETARIA GENERAL</v>
      </c>
      <c r="P20" s="234" t="s">
        <v>367</v>
      </c>
      <c r="Q20" s="233"/>
      <c r="R20" s="233"/>
      <c r="S20" s="233"/>
      <c r="T20" s="235">
        <v>1</v>
      </c>
      <c r="U20" s="233"/>
      <c r="V20" s="242"/>
      <c r="W20" s="242"/>
      <c r="X20" s="236">
        <v>43830</v>
      </c>
      <c r="Y20" s="423"/>
      <c r="Z20" s="233"/>
      <c r="AA20" s="238" t="str">
        <f t="shared" si="0"/>
        <v/>
      </c>
      <c r="AB20" s="239" t="str">
        <f t="shared" si="1"/>
        <v/>
      </c>
      <c r="AC20" s="8" t="str">
        <f t="shared" si="2"/>
        <v/>
      </c>
      <c r="AF20" s="13" t="str">
        <f t="shared" si="3"/>
        <v>PENDIENTE</v>
      </c>
      <c r="BG20" s="13" t="str">
        <f t="shared" si="4"/>
        <v>INCUMPLIDA</v>
      </c>
      <c r="BI20" s="547" t="str">
        <f t="shared" si="5"/>
        <v>ABIERTO</v>
      </c>
    </row>
    <row r="21" spans="1:61" ht="35.1" customHeight="1" x14ac:dyDescent="0.2">
      <c r="A21" s="233"/>
      <c r="B21" s="233"/>
      <c r="C21" s="234" t="s">
        <v>154</v>
      </c>
      <c r="D21" s="233"/>
      <c r="E21" s="617"/>
      <c r="F21" s="233"/>
      <c r="G21" s="233">
        <v>5</v>
      </c>
      <c r="H21" s="247" t="s">
        <v>737</v>
      </c>
      <c r="I21" s="246" t="s">
        <v>410</v>
      </c>
      <c r="J21" s="233"/>
      <c r="K21" s="233"/>
      <c r="L21" s="233"/>
      <c r="M21" s="241"/>
      <c r="N21" s="234" t="s">
        <v>69</v>
      </c>
      <c r="O21" s="234" t="str">
        <f>IF(H21="","",VLOOKUP(H21,'[1]Procedimientos Publicar'!$C$6:$E$85,3,FALSE))</f>
        <v>SECRETARIA GENERAL</v>
      </c>
      <c r="P21" s="234" t="s">
        <v>367</v>
      </c>
      <c r="Q21" s="233"/>
      <c r="R21" s="233"/>
      <c r="S21" s="233"/>
      <c r="T21" s="235">
        <v>1</v>
      </c>
      <c r="U21" s="233"/>
      <c r="V21" s="242"/>
      <c r="W21" s="242"/>
      <c r="X21" s="236">
        <v>43830</v>
      </c>
      <c r="Y21" s="423"/>
      <c r="Z21" s="233"/>
      <c r="AA21" s="238" t="str">
        <f t="shared" si="0"/>
        <v/>
      </c>
      <c r="AB21" s="239" t="str">
        <f t="shared" si="1"/>
        <v/>
      </c>
      <c r="AC21" s="8" t="str">
        <f t="shared" si="2"/>
        <v/>
      </c>
      <c r="AF21" s="13" t="str">
        <f t="shared" si="3"/>
        <v>PENDIENTE</v>
      </c>
      <c r="BG21" s="13" t="str">
        <f t="shared" si="4"/>
        <v>INCUMPLIDA</v>
      </c>
      <c r="BI21" s="547" t="str">
        <f t="shared" si="5"/>
        <v>ABIERTO</v>
      </c>
    </row>
    <row r="22" spans="1:61" ht="35.1" customHeight="1" x14ac:dyDescent="0.25">
      <c r="A22" s="233"/>
      <c r="B22" s="233"/>
      <c r="C22" s="234" t="s">
        <v>154</v>
      </c>
      <c r="D22" s="233"/>
      <c r="E22" s="617"/>
      <c r="F22" s="233"/>
      <c r="G22" s="233">
        <v>6</v>
      </c>
      <c r="H22" s="247" t="s">
        <v>737</v>
      </c>
      <c r="I22" s="244" t="s">
        <v>411</v>
      </c>
      <c r="J22" s="233"/>
      <c r="K22" s="233"/>
      <c r="L22" s="233"/>
      <c r="M22" s="241"/>
      <c r="N22" s="234" t="s">
        <v>69</v>
      </c>
      <c r="O22" s="234" t="str">
        <f>IF(H22="","",VLOOKUP(H22,'[1]Procedimientos Publicar'!$C$6:$E$85,3,FALSE))</f>
        <v>SECRETARIA GENERAL</v>
      </c>
      <c r="P22" s="245" t="s">
        <v>447</v>
      </c>
      <c r="Q22" s="233"/>
      <c r="R22" s="233"/>
      <c r="S22" s="233"/>
      <c r="T22" s="235">
        <v>1</v>
      </c>
      <c r="U22" s="233"/>
      <c r="V22" s="242"/>
      <c r="W22" s="242"/>
      <c r="X22" s="236">
        <v>43830</v>
      </c>
      <c r="Y22" s="243" t="s">
        <v>724</v>
      </c>
      <c r="Z22" s="233"/>
      <c r="AA22" s="238" t="str">
        <f t="shared" si="0"/>
        <v/>
      </c>
      <c r="AB22" s="239" t="str">
        <f t="shared" si="1"/>
        <v/>
      </c>
      <c r="AC22" s="8" t="str">
        <f t="shared" si="2"/>
        <v/>
      </c>
      <c r="AF22" s="13" t="str">
        <f t="shared" si="3"/>
        <v>PENDIENTE</v>
      </c>
      <c r="BG22" s="13" t="str">
        <f t="shared" si="4"/>
        <v>INCUMPLIDA</v>
      </c>
      <c r="BI22" s="547" t="str">
        <f t="shared" si="5"/>
        <v>ABIERTO</v>
      </c>
    </row>
    <row r="23" spans="1:61" ht="35.1" customHeight="1" x14ac:dyDescent="0.25">
      <c r="A23" s="233"/>
      <c r="B23" s="233"/>
      <c r="C23" s="234" t="s">
        <v>154</v>
      </c>
      <c r="D23" s="233"/>
      <c r="E23" s="617"/>
      <c r="F23" s="233"/>
      <c r="G23" s="233">
        <v>7</v>
      </c>
      <c r="H23" s="247" t="s">
        <v>737</v>
      </c>
      <c r="I23" s="244" t="s">
        <v>412</v>
      </c>
      <c r="J23" s="233"/>
      <c r="K23" s="233"/>
      <c r="L23" s="233"/>
      <c r="M23" s="241"/>
      <c r="N23" s="234" t="s">
        <v>69</v>
      </c>
      <c r="O23" s="234" t="str">
        <f>IF(H23="","",VLOOKUP(H23,'[1]Procedimientos Publicar'!$C$6:$E$85,3,FALSE))</f>
        <v>SECRETARIA GENERAL</v>
      </c>
      <c r="P23" s="245" t="s">
        <v>447</v>
      </c>
      <c r="Q23" s="233"/>
      <c r="R23" s="233"/>
      <c r="S23" s="233"/>
      <c r="T23" s="235">
        <v>1</v>
      </c>
      <c r="U23" s="233"/>
      <c r="V23" s="242"/>
      <c r="W23" s="242"/>
      <c r="X23" s="236">
        <v>43830</v>
      </c>
      <c r="Y23" s="243" t="s">
        <v>428</v>
      </c>
      <c r="Z23" s="233"/>
      <c r="AA23" s="238" t="str">
        <f t="shared" si="0"/>
        <v/>
      </c>
      <c r="AB23" s="239" t="str">
        <f t="shared" si="1"/>
        <v/>
      </c>
      <c r="AC23" s="8" t="str">
        <f t="shared" si="2"/>
        <v/>
      </c>
      <c r="AF23" s="13" t="str">
        <f t="shared" si="3"/>
        <v>PENDIENTE</v>
      </c>
      <c r="BG23" s="13" t="str">
        <f t="shared" si="4"/>
        <v>INCUMPLIDA</v>
      </c>
      <c r="BI23" s="547" t="str">
        <f t="shared" si="5"/>
        <v>ABIERTO</v>
      </c>
    </row>
    <row r="24" spans="1:61" ht="35.1" customHeight="1" x14ac:dyDescent="0.25">
      <c r="A24" s="233"/>
      <c r="B24" s="233"/>
      <c r="C24" s="234" t="s">
        <v>154</v>
      </c>
      <c r="D24" s="233"/>
      <c r="E24" s="617"/>
      <c r="F24" s="233"/>
      <c r="G24" s="233">
        <v>8</v>
      </c>
      <c r="H24" s="247" t="s">
        <v>737</v>
      </c>
      <c r="I24" s="244" t="s">
        <v>413</v>
      </c>
      <c r="J24" s="248" t="s">
        <v>422</v>
      </c>
      <c r="K24" s="234" t="s">
        <v>423</v>
      </c>
      <c r="L24" s="249" t="s">
        <v>424</v>
      </c>
      <c r="M24" s="241">
        <v>5</v>
      </c>
      <c r="N24" s="234" t="s">
        <v>69</v>
      </c>
      <c r="O24" s="234" t="str">
        <f>IF(H24="","",VLOOKUP(H24,'[1]Procedimientos Publicar'!$C$6:$E$85,3,FALSE))</f>
        <v>SECRETARIA GENERAL</v>
      </c>
      <c r="P24" s="247" t="s">
        <v>367</v>
      </c>
      <c r="Q24" s="233"/>
      <c r="R24" s="233"/>
      <c r="S24" s="234"/>
      <c r="T24" s="235">
        <v>1</v>
      </c>
      <c r="U24" s="233"/>
      <c r="V24" s="250">
        <v>43556</v>
      </c>
      <c r="W24" s="250">
        <v>43800</v>
      </c>
      <c r="X24" s="236">
        <v>43830</v>
      </c>
      <c r="Y24" s="243" t="s">
        <v>429</v>
      </c>
      <c r="Z24" s="233">
        <v>5</v>
      </c>
      <c r="AA24" s="238">
        <f t="shared" si="0"/>
        <v>1</v>
      </c>
      <c r="AB24" s="239">
        <f t="shared" si="1"/>
        <v>1</v>
      </c>
      <c r="AC24" s="8" t="str">
        <f t="shared" si="2"/>
        <v>OK</v>
      </c>
      <c r="AF24" s="13" t="str">
        <f t="shared" si="3"/>
        <v>CUMPLIDA</v>
      </c>
      <c r="BG24" s="13" t="str">
        <f t="shared" si="4"/>
        <v>CUMPLIDA</v>
      </c>
      <c r="BI24" s="547" t="str">
        <f t="shared" si="5"/>
        <v>CERRADO</v>
      </c>
    </row>
    <row r="25" spans="1:61" ht="35.1" customHeight="1" x14ac:dyDescent="0.2">
      <c r="A25" s="233"/>
      <c r="B25" s="233"/>
      <c r="C25" s="234" t="s">
        <v>154</v>
      </c>
      <c r="D25" s="233"/>
      <c r="E25" s="617"/>
      <c r="F25" s="233"/>
      <c r="G25" s="233">
        <v>9</v>
      </c>
      <c r="H25" s="247" t="s">
        <v>737</v>
      </c>
      <c r="I25" s="251" t="s">
        <v>414</v>
      </c>
      <c r="J25" s="237" t="s">
        <v>434</v>
      </c>
      <c r="K25" s="237" t="s">
        <v>434</v>
      </c>
      <c r="L25" s="237"/>
      <c r="M25" s="247"/>
      <c r="N25" s="234" t="s">
        <v>69</v>
      </c>
      <c r="O25" s="234" t="str">
        <f>IF(H25="","",VLOOKUP(H25,'[1]Procedimientos Publicar'!$C$6:$E$85,3,FALSE))</f>
        <v>SECRETARIA GENERAL</v>
      </c>
      <c r="P25" s="234"/>
      <c r="Q25" s="233"/>
      <c r="R25" s="233"/>
      <c r="S25" s="233"/>
      <c r="T25" s="235">
        <v>1</v>
      </c>
      <c r="U25" s="233"/>
      <c r="V25" s="250"/>
      <c r="W25" s="250"/>
      <c r="X25" s="236">
        <v>43830</v>
      </c>
      <c r="Y25" s="423"/>
      <c r="Z25" s="233"/>
      <c r="AA25" s="238" t="str">
        <f t="shared" si="0"/>
        <v/>
      </c>
      <c r="AB25" s="239" t="str">
        <f t="shared" si="1"/>
        <v/>
      </c>
      <c r="AC25" s="8" t="str">
        <f t="shared" si="2"/>
        <v/>
      </c>
      <c r="AF25" s="13" t="str">
        <f t="shared" si="3"/>
        <v>PENDIENTE</v>
      </c>
      <c r="BG25" s="13" t="str">
        <f t="shared" si="4"/>
        <v>INCUMPLIDA</v>
      </c>
      <c r="BI25" s="547" t="str">
        <f t="shared" si="5"/>
        <v>ABIERTO</v>
      </c>
    </row>
    <row r="26" spans="1:61" ht="35.1" customHeight="1" x14ac:dyDescent="0.25">
      <c r="A26" s="233"/>
      <c r="B26" s="233"/>
      <c r="C26" s="234" t="s">
        <v>154</v>
      </c>
      <c r="D26" s="233"/>
      <c r="E26" s="617"/>
      <c r="F26" s="233"/>
      <c r="G26" s="233">
        <v>10</v>
      </c>
      <c r="H26" s="247" t="s">
        <v>737</v>
      </c>
      <c r="I26" s="252" t="s">
        <v>415</v>
      </c>
      <c r="J26" s="248" t="s">
        <v>435</v>
      </c>
      <c r="K26" s="247" t="s">
        <v>453</v>
      </c>
      <c r="L26" s="247" t="s">
        <v>441</v>
      </c>
      <c r="M26" s="247">
        <v>12</v>
      </c>
      <c r="N26" s="234" t="s">
        <v>69</v>
      </c>
      <c r="O26" s="234" t="str">
        <f>IF(H26="","",VLOOKUP(H26,'[1]Procedimientos Publicar'!$C$6:$E$85,3,FALSE))</f>
        <v>SECRETARIA GENERAL</v>
      </c>
      <c r="P26" s="247" t="s">
        <v>448</v>
      </c>
      <c r="Q26" s="233"/>
      <c r="R26" s="233"/>
      <c r="S26" s="247"/>
      <c r="T26" s="235">
        <v>1</v>
      </c>
      <c r="U26" s="233"/>
      <c r="V26" s="250">
        <v>43466</v>
      </c>
      <c r="W26" s="250" t="s">
        <v>459</v>
      </c>
      <c r="X26" s="236">
        <v>43830</v>
      </c>
      <c r="Y26" s="253" t="s">
        <v>430</v>
      </c>
      <c r="Z26" s="233">
        <v>12</v>
      </c>
      <c r="AA26" s="238">
        <f t="shared" si="0"/>
        <v>1</v>
      </c>
      <c r="AB26" s="239">
        <f>(IF(OR($T26="",AA26=""),"",IF(OR($T26=0,AA26=0),0,IF((AA26*100%)/$T26&gt;100%,100%,(AA26*100%)/$T26))))</f>
        <v>1</v>
      </c>
      <c r="AC26" s="8" t="str">
        <f t="shared" si="2"/>
        <v>OK</v>
      </c>
      <c r="AF26" s="13" t="str">
        <f t="shared" si="3"/>
        <v>CUMPLIDA</v>
      </c>
      <c r="BG26" s="13" t="str">
        <f t="shared" si="4"/>
        <v>CUMPLIDA</v>
      </c>
      <c r="BI26" s="547" t="str">
        <f t="shared" si="5"/>
        <v>CERRADO</v>
      </c>
    </row>
    <row r="27" spans="1:61" ht="35.1" customHeight="1" x14ac:dyDescent="0.25">
      <c r="A27" s="233"/>
      <c r="B27" s="233"/>
      <c r="C27" s="234" t="s">
        <v>154</v>
      </c>
      <c r="D27" s="233"/>
      <c r="E27" s="617"/>
      <c r="F27" s="233"/>
      <c r="G27" s="233">
        <v>11</v>
      </c>
      <c r="H27" s="247" t="s">
        <v>737</v>
      </c>
      <c r="I27" s="252" t="s">
        <v>416</v>
      </c>
      <c r="J27" s="248" t="s">
        <v>436</v>
      </c>
      <c r="K27" s="247" t="s">
        <v>454</v>
      </c>
      <c r="L27" s="247" t="s">
        <v>442</v>
      </c>
      <c r="M27" s="247">
        <v>9</v>
      </c>
      <c r="N27" s="234" t="s">
        <v>69</v>
      </c>
      <c r="O27" s="234" t="str">
        <f>IF(H27="","",VLOOKUP(H27,'[1]Procedimientos Publicar'!$C$6:$E$85,3,FALSE))</f>
        <v>SECRETARIA GENERAL</v>
      </c>
      <c r="P27" s="247" t="s">
        <v>449</v>
      </c>
      <c r="Q27" s="233"/>
      <c r="R27" s="233"/>
      <c r="S27" s="247"/>
      <c r="T27" s="235">
        <v>1</v>
      </c>
      <c r="U27" s="233"/>
      <c r="V27" s="250">
        <v>43556</v>
      </c>
      <c r="W27" s="250">
        <v>43800</v>
      </c>
      <c r="X27" s="236">
        <v>43830</v>
      </c>
      <c r="Y27" s="254" t="s">
        <v>431</v>
      </c>
      <c r="Z27" s="233">
        <v>9</v>
      </c>
      <c r="AA27" s="238">
        <f t="shared" si="0"/>
        <v>1</v>
      </c>
      <c r="AB27" s="239">
        <f t="shared" si="1"/>
        <v>1</v>
      </c>
      <c r="AC27" s="8" t="str">
        <f t="shared" si="2"/>
        <v>OK</v>
      </c>
      <c r="AF27" s="13" t="str">
        <f t="shared" si="3"/>
        <v>CUMPLIDA</v>
      </c>
      <c r="BG27" s="13" t="str">
        <f t="shared" si="4"/>
        <v>CUMPLIDA</v>
      </c>
      <c r="BI27" s="547" t="str">
        <f t="shared" si="5"/>
        <v>CERRADO</v>
      </c>
    </row>
    <row r="28" spans="1:61" ht="35.1" customHeight="1" x14ac:dyDescent="0.25">
      <c r="A28" s="233"/>
      <c r="B28" s="233"/>
      <c r="C28" s="234" t="s">
        <v>154</v>
      </c>
      <c r="D28" s="233"/>
      <c r="E28" s="617"/>
      <c r="F28" s="233"/>
      <c r="G28" s="233">
        <v>12</v>
      </c>
      <c r="H28" s="247" t="s">
        <v>737</v>
      </c>
      <c r="I28" s="252" t="s">
        <v>417</v>
      </c>
      <c r="J28" s="248" t="s">
        <v>437</v>
      </c>
      <c r="K28" s="247" t="s">
        <v>455</v>
      </c>
      <c r="L28" s="247" t="s">
        <v>443</v>
      </c>
      <c r="M28" s="247">
        <v>1</v>
      </c>
      <c r="N28" s="234" t="s">
        <v>69</v>
      </c>
      <c r="O28" s="234" t="str">
        <f>IF(H28="","",VLOOKUP(H28,'[1]Procedimientos Publicar'!$C$6:$E$85,3,FALSE))</f>
        <v>SECRETARIA GENERAL</v>
      </c>
      <c r="P28" s="247" t="s">
        <v>450</v>
      </c>
      <c r="Q28" s="233"/>
      <c r="R28" s="233"/>
      <c r="S28" s="247"/>
      <c r="T28" s="235">
        <v>1</v>
      </c>
      <c r="U28" s="233"/>
      <c r="V28" s="250">
        <v>43647</v>
      </c>
      <c r="W28" s="250">
        <v>43647</v>
      </c>
      <c r="X28" s="236">
        <v>43830</v>
      </c>
      <c r="Y28" s="198" t="s">
        <v>432</v>
      </c>
      <c r="Z28" s="233">
        <v>1</v>
      </c>
      <c r="AA28" s="238">
        <f t="shared" si="0"/>
        <v>1</v>
      </c>
      <c r="AB28" s="239">
        <f t="shared" si="1"/>
        <v>1</v>
      </c>
      <c r="AC28" s="8" t="str">
        <f t="shared" si="2"/>
        <v>OK</v>
      </c>
      <c r="AF28" s="13" t="str">
        <f t="shared" si="3"/>
        <v>CUMPLIDA</v>
      </c>
      <c r="BG28" s="13" t="str">
        <f t="shared" si="4"/>
        <v>CUMPLIDA</v>
      </c>
      <c r="BI28" s="547" t="str">
        <f t="shared" si="5"/>
        <v>CERRADO</v>
      </c>
    </row>
    <row r="29" spans="1:61" ht="35.1" customHeight="1" x14ac:dyDescent="0.25">
      <c r="A29" s="233"/>
      <c r="B29" s="233"/>
      <c r="C29" s="234" t="s">
        <v>154</v>
      </c>
      <c r="D29" s="233"/>
      <c r="E29" s="617"/>
      <c r="F29" s="233"/>
      <c r="G29" s="233">
        <v>13</v>
      </c>
      <c r="H29" s="247" t="s">
        <v>737</v>
      </c>
      <c r="I29" s="252" t="s">
        <v>418</v>
      </c>
      <c r="J29" s="248" t="s">
        <v>438</v>
      </c>
      <c r="K29" s="247" t="s">
        <v>456</v>
      </c>
      <c r="L29" s="247" t="s">
        <v>446</v>
      </c>
      <c r="M29" s="247">
        <v>1</v>
      </c>
      <c r="N29" s="234" t="s">
        <v>69</v>
      </c>
      <c r="O29" s="234" t="str">
        <f>IF(H29="","",VLOOKUP(H29,'[1]Procedimientos Publicar'!$C$6:$E$85,3,FALSE))</f>
        <v>SECRETARIA GENERAL</v>
      </c>
      <c r="P29" s="247" t="s">
        <v>451</v>
      </c>
      <c r="Q29" s="233"/>
      <c r="R29" s="233"/>
      <c r="S29" s="247"/>
      <c r="T29" s="235">
        <v>1</v>
      </c>
      <c r="U29" s="233"/>
      <c r="V29" s="250">
        <v>43497</v>
      </c>
      <c r="W29" s="250">
        <v>43800</v>
      </c>
      <c r="X29" s="236">
        <v>43830</v>
      </c>
      <c r="Y29" s="198" t="s">
        <v>433</v>
      </c>
      <c r="Z29" s="233">
        <v>1</v>
      </c>
      <c r="AA29" s="238">
        <f t="shared" si="0"/>
        <v>1</v>
      </c>
      <c r="AB29" s="239">
        <f t="shared" si="1"/>
        <v>1</v>
      </c>
      <c r="AC29" s="8" t="str">
        <f t="shared" si="2"/>
        <v>OK</v>
      </c>
      <c r="AF29" s="13" t="str">
        <f t="shared" si="3"/>
        <v>CUMPLIDA</v>
      </c>
      <c r="BG29" s="13" t="str">
        <f t="shared" si="4"/>
        <v>CUMPLIDA</v>
      </c>
      <c r="BI29" s="547" t="str">
        <f t="shared" si="5"/>
        <v>CERRADO</v>
      </c>
    </row>
    <row r="30" spans="1:61" ht="35.1" customHeight="1" x14ac:dyDescent="0.25">
      <c r="A30" s="233"/>
      <c r="B30" s="233"/>
      <c r="C30" s="234" t="s">
        <v>154</v>
      </c>
      <c r="D30" s="233"/>
      <c r="E30" s="617"/>
      <c r="F30" s="233"/>
      <c r="G30" s="233">
        <v>14</v>
      </c>
      <c r="H30" s="247" t="s">
        <v>737</v>
      </c>
      <c r="I30" s="252" t="s">
        <v>419</v>
      </c>
      <c r="J30" s="248" t="s">
        <v>439</v>
      </c>
      <c r="K30" s="247" t="s">
        <v>457</v>
      </c>
      <c r="L30" s="247" t="s">
        <v>445</v>
      </c>
      <c r="M30" s="247">
        <v>1</v>
      </c>
      <c r="N30" s="234" t="s">
        <v>69</v>
      </c>
      <c r="O30" s="234" t="str">
        <f>IF(H30="","",VLOOKUP(H30,'[1]Procedimientos Publicar'!$C$6:$E$85,3,FALSE))</f>
        <v>SECRETARIA GENERAL</v>
      </c>
      <c r="P30" s="247" t="s">
        <v>403</v>
      </c>
      <c r="Q30" s="233"/>
      <c r="R30" s="233"/>
      <c r="S30" s="247"/>
      <c r="T30" s="235">
        <v>1</v>
      </c>
      <c r="U30" s="233"/>
      <c r="V30" s="250">
        <v>43647</v>
      </c>
      <c r="W30" s="250">
        <v>43647</v>
      </c>
      <c r="X30" s="236">
        <v>43830</v>
      </c>
      <c r="Y30" s="23" t="s">
        <v>715</v>
      </c>
      <c r="Z30" s="233">
        <v>1</v>
      </c>
      <c r="AA30" s="238">
        <f t="shared" si="0"/>
        <v>1</v>
      </c>
      <c r="AB30" s="239">
        <f t="shared" si="1"/>
        <v>1</v>
      </c>
      <c r="AC30" s="8" t="str">
        <f t="shared" si="2"/>
        <v>OK</v>
      </c>
      <c r="AF30" s="13" t="str">
        <f t="shared" si="3"/>
        <v>CUMPLIDA</v>
      </c>
      <c r="BG30" s="13" t="str">
        <f t="shared" si="4"/>
        <v>CUMPLIDA</v>
      </c>
      <c r="BI30" s="547" t="str">
        <f t="shared" si="5"/>
        <v>CERRADO</v>
      </c>
    </row>
    <row r="31" spans="1:61" ht="35.1" customHeight="1" x14ac:dyDescent="0.25">
      <c r="A31" s="233"/>
      <c r="B31" s="233"/>
      <c r="C31" s="234" t="s">
        <v>154</v>
      </c>
      <c r="D31" s="233"/>
      <c r="E31" s="617"/>
      <c r="F31" s="233"/>
      <c r="G31" s="233">
        <v>15</v>
      </c>
      <c r="H31" s="247" t="s">
        <v>737</v>
      </c>
      <c r="I31" s="252" t="s">
        <v>420</v>
      </c>
      <c r="J31" s="248" t="s">
        <v>440</v>
      </c>
      <c r="K31" s="247" t="s">
        <v>458</v>
      </c>
      <c r="L31" s="247" t="s">
        <v>444</v>
      </c>
      <c r="M31" s="247">
        <v>10</v>
      </c>
      <c r="N31" s="234" t="s">
        <v>69</v>
      </c>
      <c r="O31" s="234" t="str">
        <f>IF(H31="","",VLOOKUP(H31,'[1]Procedimientos Publicar'!$C$6:$E$85,3,FALSE))</f>
        <v>SECRETARIA GENERAL</v>
      </c>
      <c r="P31" s="247" t="s">
        <v>452</v>
      </c>
      <c r="Q31" s="233"/>
      <c r="R31" s="233"/>
      <c r="S31" s="247"/>
      <c r="T31" s="235">
        <v>1</v>
      </c>
      <c r="U31" s="233"/>
      <c r="V31" s="250">
        <v>43556</v>
      </c>
      <c r="W31" s="250">
        <v>43647</v>
      </c>
      <c r="X31" s="236">
        <v>43830</v>
      </c>
      <c r="Y31" s="254" t="s">
        <v>712</v>
      </c>
      <c r="Z31" s="233">
        <v>10</v>
      </c>
      <c r="AA31" s="238">
        <f t="shared" si="0"/>
        <v>1</v>
      </c>
      <c r="AB31" s="239">
        <f t="shared" si="1"/>
        <v>1</v>
      </c>
      <c r="AC31" s="8" t="str">
        <f t="shared" si="2"/>
        <v>OK</v>
      </c>
      <c r="AF31" s="13" t="str">
        <f t="shared" si="3"/>
        <v>CUMPLIDA</v>
      </c>
      <c r="BG31" s="13" t="str">
        <f t="shared" si="4"/>
        <v>CUMPLIDA</v>
      </c>
      <c r="BI31" s="547" t="str">
        <f t="shared" si="5"/>
        <v>CERRADO</v>
      </c>
    </row>
    <row r="32" spans="1:61" ht="35.1" customHeight="1" x14ac:dyDescent="0.25">
      <c r="A32" s="42"/>
      <c r="B32" s="42"/>
      <c r="C32" s="495" t="s">
        <v>154</v>
      </c>
      <c r="D32" s="42"/>
      <c r="E32" s="597" t="s">
        <v>460</v>
      </c>
      <c r="F32" s="42"/>
      <c r="G32" s="42">
        <v>1</v>
      </c>
      <c r="H32" s="475" t="s">
        <v>737</v>
      </c>
      <c r="I32" s="259" t="s">
        <v>461</v>
      </c>
      <c r="J32" s="211" t="s">
        <v>464</v>
      </c>
      <c r="K32" s="42"/>
      <c r="L32" s="42"/>
      <c r="M32" s="42"/>
      <c r="N32" s="495" t="s">
        <v>69</v>
      </c>
      <c r="O32" s="495" t="str">
        <f>IF(H33="","",VLOOKUP(H33,'[1]Procedimientos Publicar'!$C$6:$E$85,3,FALSE))</f>
        <v>SECRETARIA GENERAL</v>
      </c>
      <c r="P32" s="495" t="s">
        <v>367</v>
      </c>
      <c r="Q32" s="42"/>
      <c r="R32" s="42"/>
      <c r="S32" s="42"/>
      <c r="T32" s="48">
        <v>1</v>
      </c>
      <c r="U32" s="42"/>
      <c r="V32" s="42"/>
      <c r="W32" s="42"/>
      <c r="X32" s="43">
        <v>43830</v>
      </c>
      <c r="Y32" s="254" t="s">
        <v>472</v>
      </c>
      <c r="Z32" s="42"/>
      <c r="AA32" s="51" t="str">
        <f t="shared" si="0"/>
        <v/>
      </c>
      <c r="AB32" s="221" t="str">
        <f t="shared" si="1"/>
        <v/>
      </c>
      <c r="AC32" s="8" t="str">
        <f t="shared" si="2"/>
        <v/>
      </c>
      <c r="AF32" s="13" t="str">
        <f t="shared" si="3"/>
        <v>PENDIENTE</v>
      </c>
      <c r="BG32" s="13" t="str">
        <f t="shared" si="4"/>
        <v>INCUMPLIDA</v>
      </c>
      <c r="BI32" s="547" t="str">
        <f t="shared" si="5"/>
        <v>ABIERTO</v>
      </c>
    </row>
    <row r="33" spans="1:61" ht="35.1" customHeight="1" x14ac:dyDescent="0.25">
      <c r="A33" s="42"/>
      <c r="B33" s="42"/>
      <c r="C33" s="495" t="s">
        <v>154</v>
      </c>
      <c r="D33" s="42"/>
      <c r="E33" s="597"/>
      <c r="F33" s="42"/>
      <c r="G33" s="42">
        <v>2</v>
      </c>
      <c r="H33" s="475" t="s">
        <v>737</v>
      </c>
      <c r="I33" s="424" t="s">
        <v>713</v>
      </c>
      <c r="J33" s="255"/>
      <c r="K33" s="255"/>
      <c r="L33" s="255"/>
      <c r="M33" s="255"/>
      <c r="N33" s="474" t="s">
        <v>69</v>
      </c>
      <c r="O33" s="474" t="str">
        <f>IF(H34="","",VLOOKUP(H34,'[1]Procedimientos Publicar'!$C$6:$E$85,3,FALSE))</f>
        <v>SECRETARIA GENERAL</v>
      </c>
      <c r="P33" s="474" t="s">
        <v>367</v>
      </c>
      <c r="Q33" s="255"/>
      <c r="R33" s="255"/>
      <c r="S33" s="255"/>
      <c r="T33" s="256">
        <v>1</v>
      </c>
      <c r="U33" s="255"/>
      <c r="V33" s="255"/>
      <c r="W33" s="255"/>
      <c r="X33" s="257">
        <v>43830</v>
      </c>
      <c r="Y33" s="255"/>
      <c r="Z33" s="255"/>
      <c r="AA33" s="260" t="str">
        <f t="shared" si="0"/>
        <v/>
      </c>
      <c r="AB33" s="261" t="str">
        <f t="shared" si="1"/>
        <v/>
      </c>
      <c r="AC33" s="8" t="str">
        <f t="shared" si="2"/>
        <v/>
      </c>
      <c r="AF33" s="13"/>
      <c r="BG33" s="13" t="str">
        <f t="shared" si="4"/>
        <v>INCUMPLIDA</v>
      </c>
      <c r="BI33" s="547" t="str">
        <f t="shared" si="5"/>
        <v>ABIERTO</v>
      </c>
    </row>
    <row r="34" spans="1:61" ht="35.1" customHeight="1" x14ac:dyDescent="0.25">
      <c r="A34" s="42"/>
      <c r="B34" s="42"/>
      <c r="C34" s="495" t="s">
        <v>154</v>
      </c>
      <c r="D34" s="42"/>
      <c r="E34" s="597"/>
      <c r="F34" s="42"/>
      <c r="G34" s="42">
        <v>3</v>
      </c>
      <c r="H34" s="475" t="s">
        <v>737</v>
      </c>
      <c r="I34" s="259" t="s">
        <v>714</v>
      </c>
      <c r="J34" s="211" t="s">
        <v>464</v>
      </c>
      <c r="K34" s="216" t="s">
        <v>465</v>
      </c>
      <c r="L34" s="216" t="s">
        <v>468</v>
      </c>
      <c r="M34" s="216">
        <v>3</v>
      </c>
      <c r="N34" s="495" t="s">
        <v>69</v>
      </c>
      <c r="O34" s="495" t="str">
        <f>IF(H34="","",VLOOKUP(H34,'[1]Procedimientos Publicar'!$C$6:$E$85,3,FALSE))</f>
        <v>SECRETARIA GENERAL</v>
      </c>
      <c r="P34" s="216" t="s">
        <v>452</v>
      </c>
      <c r="Q34" s="42"/>
      <c r="R34" s="42"/>
      <c r="S34" s="216"/>
      <c r="T34" s="48">
        <v>1</v>
      </c>
      <c r="U34" s="42"/>
      <c r="V34" s="218">
        <v>43617</v>
      </c>
      <c r="W34" s="218">
        <v>43800</v>
      </c>
      <c r="X34" s="43">
        <v>43830</v>
      </c>
      <c r="Y34" s="254" t="s">
        <v>473</v>
      </c>
      <c r="Z34" s="42">
        <v>3</v>
      </c>
      <c r="AA34" s="51">
        <f t="shared" si="0"/>
        <v>1</v>
      </c>
      <c r="AB34" s="221">
        <f t="shared" si="1"/>
        <v>1</v>
      </c>
      <c r="AC34" s="8" t="str">
        <f t="shared" si="2"/>
        <v>OK</v>
      </c>
      <c r="AF34" s="13" t="str">
        <f t="shared" si="3"/>
        <v>CUMPLIDA</v>
      </c>
      <c r="BG34" s="13" t="str">
        <f t="shared" si="4"/>
        <v>CUMPLIDA</v>
      </c>
      <c r="BI34" s="547" t="str">
        <f t="shared" si="5"/>
        <v>CERRADO</v>
      </c>
    </row>
    <row r="35" spans="1:61" ht="35.1" customHeight="1" x14ac:dyDescent="0.25">
      <c r="A35" s="42"/>
      <c r="B35" s="42"/>
      <c r="C35" s="495" t="s">
        <v>154</v>
      </c>
      <c r="D35" s="42"/>
      <c r="E35" s="597"/>
      <c r="F35" s="42"/>
      <c r="G35" s="42">
        <v>4</v>
      </c>
      <c r="H35" s="475" t="s">
        <v>737</v>
      </c>
      <c r="I35" s="259" t="s">
        <v>462</v>
      </c>
      <c r="J35" s="211" t="s">
        <v>464</v>
      </c>
      <c r="K35" s="216" t="s">
        <v>466</v>
      </c>
      <c r="L35" s="216" t="s">
        <v>469</v>
      </c>
      <c r="M35" s="425">
        <v>1</v>
      </c>
      <c r="N35" s="495" t="s">
        <v>69</v>
      </c>
      <c r="O35" s="495" t="str">
        <f>IF(H35="","",VLOOKUP(H35,'[1]Procedimientos Publicar'!$C$6:$E$85,3,FALSE))</f>
        <v>SECRETARIA GENERAL</v>
      </c>
      <c r="P35" s="216" t="s">
        <v>452</v>
      </c>
      <c r="Q35" s="42"/>
      <c r="R35" s="42"/>
      <c r="S35" s="216"/>
      <c r="T35" s="48">
        <v>1</v>
      </c>
      <c r="U35" s="42"/>
      <c r="V35" s="218">
        <v>43647</v>
      </c>
      <c r="W35" s="218">
        <v>43709</v>
      </c>
      <c r="X35" s="43">
        <v>43830</v>
      </c>
      <c r="Y35" s="254" t="s">
        <v>474</v>
      </c>
      <c r="Z35" s="42">
        <v>1</v>
      </c>
      <c r="AA35" s="51">
        <f t="shared" si="0"/>
        <v>1</v>
      </c>
      <c r="AB35" s="221">
        <f t="shared" si="1"/>
        <v>1</v>
      </c>
      <c r="AC35" s="8" t="str">
        <f t="shared" si="2"/>
        <v>OK</v>
      </c>
      <c r="AF35" s="13" t="str">
        <f t="shared" si="3"/>
        <v>CUMPLIDA</v>
      </c>
      <c r="BG35" s="13" t="str">
        <f t="shared" si="4"/>
        <v>CUMPLIDA</v>
      </c>
      <c r="BI35" s="547" t="str">
        <f t="shared" si="5"/>
        <v>CERRADO</v>
      </c>
    </row>
    <row r="36" spans="1:61" ht="35.1" customHeight="1" x14ac:dyDescent="0.25">
      <c r="A36" s="42"/>
      <c r="B36" s="42"/>
      <c r="C36" s="495" t="s">
        <v>154</v>
      </c>
      <c r="D36" s="42"/>
      <c r="E36" s="597"/>
      <c r="F36" s="42"/>
      <c r="G36" s="42">
        <v>5</v>
      </c>
      <c r="H36" s="475" t="s">
        <v>737</v>
      </c>
      <c r="I36" s="259" t="s">
        <v>463</v>
      </c>
      <c r="J36" s="211" t="s">
        <v>464</v>
      </c>
      <c r="K36" s="216" t="s">
        <v>467</v>
      </c>
      <c r="L36" s="216" t="s">
        <v>470</v>
      </c>
      <c r="M36" s="425">
        <v>1</v>
      </c>
      <c r="N36" s="495" t="s">
        <v>69</v>
      </c>
      <c r="O36" s="495" t="str">
        <f>IF(H36="","",VLOOKUP(H36,'[1]Procedimientos Publicar'!$C$6:$E$85,3,FALSE))</f>
        <v>SECRETARIA GENERAL</v>
      </c>
      <c r="P36" s="216" t="s">
        <v>471</v>
      </c>
      <c r="Q36" s="42"/>
      <c r="R36" s="42"/>
      <c r="S36" s="216"/>
      <c r="T36" s="48">
        <v>1</v>
      </c>
      <c r="U36" s="42"/>
      <c r="V36" s="218">
        <v>43647</v>
      </c>
      <c r="W36" s="218">
        <v>43709</v>
      </c>
      <c r="X36" s="43">
        <v>43830</v>
      </c>
      <c r="Y36" s="254" t="s">
        <v>475</v>
      </c>
      <c r="Z36" s="42">
        <v>1</v>
      </c>
      <c r="AA36" s="51">
        <f t="shared" si="0"/>
        <v>1</v>
      </c>
      <c r="AB36" s="221">
        <f t="shared" si="1"/>
        <v>1</v>
      </c>
      <c r="AC36" s="8" t="str">
        <f t="shared" si="2"/>
        <v>OK</v>
      </c>
      <c r="AF36" s="13" t="str">
        <f t="shared" si="3"/>
        <v>CUMPLIDA</v>
      </c>
      <c r="BG36" s="13" t="str">
        <f t="shared" si="4"/>
        <v>CUMPLIDA</v>
      </c>
      <c r="BI36" s="547" t="str">
        <f t="shared" si="5"/>
        <v>CERRADO</v>
      </c>
    </row>
    <row r="37" spans="1:61" ht="35.1" customHeight="1" x14ac:dyDescent="0.25">
      <c r="A37" s="493"/>
      <c r="B37" s="493"/>
      <c r="C37" s="498" t="s">
        <v>154</v>
      </c>
      <c r="D37" s="493"/>
      <c r="E37" s="615" t="s">
        <v>476</v>
      </c>
      <c r="F37" s="493"/>
      <c r="G37" s="493">
        <v>1</v>
      </c>
      <c r="H37" s="223" t="s">
        <v>741</v>
      </c>
      <c r="I37" s="266" t="s">
        <v>477</v>
      </c>
      <c r="J37" s="205" t="s">
        <v>485</v>
      </c>
      <c r="K37" s="223" t="s">
        <v>499</v>
      </c>
      <c r="L37" s="223" t="s">
        <v>494</v>
      </c>
      <c r="M37" s="340">
        <v>1</v>
      </c>
      <c r="N37" s="498" t="s">
        <v>69</v>
      </c>
      <c r="O37" s="498" t="str">
        <f>IF(H37="","",VLOOKUP(H37,'[1]Procedimientos Publicar'!$C$6:$E$85,3,FALSE))</f>
        <v>SECRETARIA GENERAL</v>
      </c>
      <c r="P37" s="498" t="s">
        <v>367</v>
      </c>
      <c r="Q37" s="493"/>
      <c r="R37" s="493"/>
      <c r="S37" s="223"/>
      <c r="T37" s="40">
        <v>1</v>
      </c>
      <c r="U37" s="493"/>
      <c r="V37" s="224">
        <v>43739</v>
      </c>
      <c r="W37" s="224">
        <v>43800</v>
      </c>
      <c r="X37" s="39">
        <v>43830</v>
      </c>
      <c r="Y37" s="267" t="s">
        <v>490</v>
      </c>
      <c r="Z37" s="493">
        <v>1</v>
      </c>
      <c r="AA37" s="41">
        <f t="shared" si="0"/>
        <v>1</v>
      </c>
      <c r="AB37" s="60">
        <f t="shared" si="1"/>
        <v>1</v>
      </c>
      <c r="AC37" s="8" t="str">
        <f t="shared" si="2"/>
        <v>OK</v>
      </c>
      <c r="AF37" s="13" t="str">
        <f t="shared" si="3"/>
        <v>CUMPLIDA</v>
      </c>
      <c r="BG37" s="13" t="str">
        <f t="shared" si="4"/>
        <v>CUMPLIDA</v>
      </c>
      <c r="BI37" s="547" t="str">
        <f t="shared" si="5"/>
        <v>CERRADO</v>
      </c>
    </row>
    <row r="38" spans="1:61" ht="35.1" customHeight="1" x14ac:dyDescent="0.25">
      <c r="A38" s="493"/>
      <c r="B38" s="493"/>
      <c r="C38" s="498" t="s">
        <v>154</v>
      </c>
      <c r="D38" s="493"/>
      <c r="E38" s="615"/>
      <c r="F38" s="493"/>
      <c r="G38" s="493">
        <v>2</v>
      </c>
      <c r="H38" s="223" t="s">
        <v>741</v>
      </c>
      <c r="I38" s="266" t="s">
        <v>478</v>
      </c>
      <c r="J38" s="205" t="s">
        <v>485</v>
      </c>
      <c r="K38" s="267" t="s">
        <v>499</v>
      </c>
      <c r="L38" s="223" t="s">
        <v>494</v>
      </c>
      <c r="M38" s="340">
        <v>1</v>
      </c>
      <c r="N38" s="498" t="s">
        <v>69</v>
      </c>
      <c r="O38" s="498" t="str">
        <f>IF(H38="","",VLOOKUP(H38,'[1]Procedimientos Publicar'!$C$6:$E$85,3,FALSE))</f>
        <v>SECRETARIA GENERAL</v>
      </c>
      <c r="P38" s="498" t="s">
        <v>367</v>
      </c>
      <c r="Q38" s="493"/>
      <c r="R38" s="493"/>
      <c r="S38" s="223"/>
      <c r="T38" s="40">
        <v>1</v>
      </c>
      <c r="U38" s="493"/>
      <c r="V38" s="224">
        <v>43739</v>
      </c>
      <c r="W38" s="224">
        <v>43800</v>
      </c>
      <c r="X38" s="39">
        <v>43830</v>
      </c>
      <c r="Y38" s="267" t="s">
        <v>490</v>
      </c>
      <c r="Z38" s="493">
        <v>1</v>
      </c>
      <c r="AA38" s="41">
        <f t="shared" si="0"/>
        <v>1</v>
      </c>
      <c r="AB38" s="60">
        <f t="shared" si="1"/>
        <v>1</v>
      </c>
      <c r="AC38" s="8" t="str">
        <f t="shared" si="2"/>
        <v>OK</v>
      </c>
      <c r="AF38" s="13" t="str">
        <f t="shared" si="3"/>
        <v>CUMPLIDA</v>
      </c>
      <c r="BG38" s="13" t="str">
        <f t="shared" si="4"/>
        <v>CUMPLIDA</v>
      </c>
      <c r="BI38" s="547" t="str">
        <f t="shared" si="5"/>
        <v>CERRADO</v>
      </c>
    </row>
    <row r="39" spans="1:61" ht="35.1" customHeight="1" x14ac:dyDescent="0.25">
      <c r="A39" s="493"/>
      <c r="B39" s="493"/>
      <c r="C39" s="498" t="s">
        <v>154</v>
      </c>
      <c r="D39" s="493"/>
      <c r="E39" s="615"/>
      <c r="F39" s="493"/>
      <c r="G39" s="493">
        <v>3</v>
      </c>
      <c r="H39" s="223" t="s">
        <v>741</v>
      </c>
      <c r="I39" s="268" t="s">
        <v>479</v>
      </c>
      <c r="J39" s="205" t="s">
        <v>486</v>
      </c>
      <c r="K39" s="254" t="s">
        <v>500</v>
      </c>
      <c r="L39" s="498" t="s">
        <v>495</v>
      </c>
      <c r="M39" s="340">
        <v>1</v>
      </c>
      <c r="N39" s="498" t="s">
        <v>69</v>
      </c>
      <c r="O39" s="498" t="str">
        <f>IF(H39="","",VLOOKUP(H39,'[1]Procedimientos Publicar'!$C$6:$E$85,3,FALSE))</f>
        <v>SECRETARIA GENERAL</v>
      </c>
      <c r="P39" s="498" t="s">
        <v>367</v>
      </c>
      <c r="Q39" s="493"/>
      <c r="R39" s="493"/>
      <c r="S39" s="223"/>
      <c r="T39" s="40">
        <v>1</v>
      </c>
      <c r="U39" s="223" t="s">
        <v>498</v>
      </c>
      <c r="V39" s="224">
        <v>43739</v>
      </c>
      <c r="W39" s="224">
        <v>43800</v>
      </c>
      <c r="X39" s="39">
        <v>43830</v>
      </c>
      <c r="Y39" s="254" t="s">
        <v>491</v>
      </c>
      <c r="Z39" s="493">
        <v>1</v>
      </c>
      <c r="AA39" s="41">
        <f t="shared" si="0"/>
        <v>1</v>
      </c>
      <c r="AB39" s="60">
        <f t="shared" si="1"/>
        <v>1</v>
      </c>
      <c r="AC39" s="8" t="str">
        <f t="shared" si="2"/>
        <v>OK</v>
      </c>
      <c r="AF39" s="13" t="str">
        <f t="shared" si="3"/>
        <v>CUMPLIDA</v>
      </c>
      <c r="BG39" s="13" t="str">
        <f t="shared" si="4"/>
        <v>CUMPLIDA</v>
      </c>
      <c r="BI39" s="547" t="str">
        <f t="shared" si="5"/>
        <v>CERRADO</v>
      </c>
    </row>
    <row r="40" spans="1:61" ht="35.1" customHeight="1" x14ac:dyDescent="0.25">
      <c r="A40" s="493"/>
      <c r="B40" s="493"/>
      <c r="C40" s="498" t="s">
        <v>154</v>
      </c>
      <c r="D40" s="493"/>
      <c r="E40" s="615"/>
      <c r="F40" s="493"/>
      <c r="G40" s="493">
        <v>4</v>
      </c>
      <c r="H40" s="223" t="s">
        <v>741</v>
      </c>
      <c r="I40" s="268" t="s">
        <v>480</v>
      </c>
      <c r="J40" s="205" t="s">
        <v>487</v>
      </c>
      <c r="K40" s="254" t="s">
        <v>500</v>
      </c>
      <c r="L40" s="498" t="s">
        <v>495</v>
      </c>
      <c r="M40" s="340">
        <v>1</v>
      </c>
      <c r="N40" s="498" t="s">
        <v>69</v>
      </c>
      <c r="O40" s="498" t="str">
        <f>IF(H40="","",VLOOKUP(H40,'[1]Procedimientos Publicar'!$C$6:$E$85,3,FALSE))</f>
        <v>SECRETARIA GENERAL</v>
      </c>
      <c r="P40" s="498" t="s">
        <v>367</v>
      </c>
      <c r="Q40" s="493"/>
      <c r="R40" s="493"/>
      <c r="S40" s="223"/>
      <c r="T40" s="40">
        <v>1</v>
      </c>
      <c r="U40" s="223" t="s">
        <v>498</v>
      </c>
      <c r="V40" s="224">
        <v>43739</v>
      </c>
      <c r="W40" s="224">
        <v>43800</v>
      </c>
      <c r="X40" s="39">
        <v>43830</v>
      </c>
      <c r="Y40" s="254" t="s">
        <v>491</v>
      </c>
      <c r="Z40" s="493">
        <v>1</v>
      </c>
      <c r="AA40" s="41">
        <f t="shared" si="0"/>
        <v>1</v>
      </c>
      <c r="AB40" s="60">
        <f t="shared" si="1"/>
        <v>1</v>
      </c>
      <c r="AC40" s="8" t="str">
        <f t="shared" si="2"/>
        <v>OK</v>
      </c>
      <c r="AF40" s="13" t="str">
        <f t="shared" si="3"/>
        <v>CUMPLIDA</v>
      </c>
      <c r="BG40" s="13" t="str">
        <f t="shared" si="4"/>
        <v>CUMPLIDA</v>
      </c>
      <c r="BI40" s="547" t="str">
        <f t="shared" si="5"/>
        <v>CERRADO</v>
      </c>
    </row>
    <row r="41" spans="1:61" ht="35.1" customHeight="1" x14ac:dyDescent="0.25">
      <c r="A41" s="493"/>
      <c r="B41" s="493"/>
      <c r="C41" s="498" t="s">
        <v>154</v>
      </c>
      <c r="D41" s="493"/>
      <c r="E41" s="615"/>
      <c r="F41" s="493"/>
      <c r="G41" s="493">
        <v>5</v>
      </c>
      <c r="H41" s="223" t="s">
        <v>741</v>
      </c>
      <c r="I41" s="268" t="s">
        <v>481</v>
      </c>
      <c r="J41" s="205" t="s">
        <v>487</v>
      </c>
      <c r="K41" s="254" t="s">
        <v>500</v>
      </c>
      <c r="L41" s="498" t="s">
        <v>495</v>
      </c>
      <c r="M41" s="340">
        <v>1</v>
      </c>
      <c r="N41" s="498" t="s">
        <v>69</v>
      </c>
      <c r="O41" s="498" t="str">
        <f>IF(H41="","",VLOOKUP(H41,'[1]Procedimientos Publicar'!$C$6:$E$85,3,FALSE))</f>
        <v>SECRETARIA GENERAL</v>
      </c>
      <c r="P41" s="498" t="s">
        <v>367</v>
      </c>
      <c r="Q41" s="493"/>
      <c r="R41" s="493"/>
      <c r="S41" s="223"/>
      <c r="T41" s="40">
        <v>1</v>
      </c>
      <c r="U41" s="223" t="s">
        <v>498</v>
      </c>
      <c r="V41" s="224">
        <v>43739</v>
      </c>
      <c r="W41" s="224">
        <v>43800</v>
      </c>
      <c r="X41" s="39">
        <v>43830</v>
      </c>
      <c r="Y41" s="254" t="s">
        <v>491</v>
      </c>
      <c r="Z41" s="493">
        <v>1</v>
      </c>
      <c r="AA41" s="41">
        <f t="shared" si="0"/>
        <v>1</v>
      </c>
      <c r="AB41" s="60">
        <f t="shared" si="1"/>
        <v>1</v>
      </c>
      <c r="AC41" s="8" t="str">
        <f t="shared" si="2"/>
        <v>OK</v>
      </c>
      <c r="AF41" s="13" t="str">
        <f t="shared" si="3"/>
        <v>CUMPLIDA</v>
      </c>
      <c r="BG41" s="13" t="str">
        <f t="shared" si="4"/>
        <v>CUMPLIDA</v>
      </c>
      <c r="BI41" s="547" t="str">
        <f t="shared" si="5"/>
        <v>CERRADO</v>
      </c>
    </row>
    <row r="42" spans="1:61" ht="35.1" customHeight="1" x14ac:dyDescent="0.25">
      <c r="A42" s="493"/>
      <c r="B42" s="493"/>
      <c r="C42" s="498" t="s">
        <v>154</v>
      </c>
      <c r="D42" s="493"/>
      <c r="E42" s="615"/>
      <c r="F42" s="493"/>
      <c r="G42" s="493">
        <v>6</v>
      </c>
      <c r="H42" s="223" t="s">
        <v>741</v>
      </c>
      <c r="I42" s="268" t="s">
        <v>482</v>
      </c>
      <c r="J42" s="205" t="s">
        <v>487</v>
      </c>
      <c r="K42" s="254" t="s">
        <v>500</v>
      </c>
      <c r="L42" s="498" t="s">
        <v>495</v>
      </c>
      <c r="M42" s="340">
        <v>1</v>
      </c>
      <c r="N42" s="498" t="s">
        <v>69</v>
      </c>
      <c r="O42" s="498" t="str">
        <f>IF(H42="","",VLOOKUP(H42,'[1]Procedimientos Publicar'!$C$6:$E$85,3,FALSE))</f>
        <v>SECRETARIA GENERAL</v>
      </c>
      <c r="P42" s="498" t="s">
        <v>367</v>
      </c>
      <c r="Q42" s="493"/>
      <c r="R42" s="493"/>
      <c r="S42" s="223"/>
      <c r="T42" s="40">
        <v>1</v>
      </c>
      <c r="U42" s="223" t="s">
        <v>498</v>
      </c>
      <c r="V42" s="224">
        <v>43739</v>
      </c>
      <c r="W42" s="224">
        <v>43800</v>
      </c>
      <c r="X42" s="39">
        <v>43830</v>
      </c>
      <c r="Y42" s="267" t="s">
        <v>491</v>
      </c>
      <c r="Z42" s="493">
        <v>1</v>
      </c>
      <c r="AA42" s="41">
        <f t="shared" si="0"/>
        <v>1</v>
      </c>
      <c r="AB42" s="60">
        <f>(IF(OR($T42="",AA42=""),"",IF(OR($T42=0,AA42=0),0,IF((AA42*100%)/$T42&gt;100%,100%,(AA42*100%)/$T42))))</f>
        <v>1</v>
      </c>
      <c r="AC42" s="8" t="str">
        <f t="shared" si="2"/>
        <v>OK</v>
      </c>
      <c r="AF42" s="13" t="str">
        <f t="shared" si="3"/>
        <v>CUMPLIDA</v>
      </c>
      <c r="BG42" s="13" t="str">
        <f t="shared" si="4"/>
        <v>CUMPLIDA</v>
      </c>
      <c r="BI42" s="547" t="str">
        <f t="shared" si="5"/>
        <v>CERRADO</v>
      </c>
    </row>
    <row r="43" spans="1:61" ht="35.1" customHeight="1" x14ac:dyDescent="0.25">
      <c r="A43" s="493"/>
      <c r="B43" s="493"/>
      <c r="C43" s="498" t="s">
        <v>154</v>
      </c>
      <c r="D43" s="493"/>
      <c r="E43" s="615"/>
      <c r="F43" s="493"/>
      <c r="G43" s="493">
        <v>7</v>
      </c>
      <c r="H43" s="223" t="s">
        <v>741</v>
      </c>
      <c r="I43" s="268" t="s">
        <v>483</v>
      </c>
      <c r="J43" s="205" t="s">
        <v>488</v>
      </c>
      <c r="K43" s="205" t="s">
        <v>501</v>
      </c>
      <c r="L43" s="223" t="s">
        <v>496</v>
      </c>
      <c r="M43" s="471">
        <v>1</v>
      </c>
      <c r="N43" s="498" t="s">
        <v>69</v>
      </c>
      <c r="O43" s="498" t="str">
        <f>IF(H43="","",VLOOKUP(H43,'[1]Procedimientos Publicar'!$C$6:$E$85,3,FALSE))</f>
        <v>SECRETARIA GENERAL</v>
      </c>
      <c r="P43" s="498" t="s">
        <v>367</v>
      </c>
      <c r="Q43" s="493"/>
      <c r="R43" s="493"/>
      <c r="S43" s="205"/>
      <c r="T43" s="40">
        <v>1</v>
      </c>
      <c r="U43" s="493"/>
      <c r="V43" s="224">
        <v>43739</v>
      </c>
      <c r="W43" s="224">
        <v>43800</v>
      </c>
      <c r="X43" s="39">
        <v>43830</v>
      </c>
      <c r="Y43" s="267" t="s">
        <v>492</v>
      </c>
      <c r="Z43" s="60">
        <v>1</v>
      </c>
      <c r="AA43" s="41">
        <f t="shared" si="0"/>
        <v>1</v>
      </c>
      <c r="AB43" s="60">
        <f t="shared" si="1"/>
        <v>1</v>
      </c>
      <c r="AC43" s="8" t="str">
        <f t="shared" si="2"/>
        <v>OK</v>
      </c>
      <c r="AF43" s="13" t="str">
        <f t="shared" si="3"/>
        <v>CUMPLIDA</v>
      </c>
      <c r="BG43" s="13" t="str">
        <f t="shared" si="4"/>
        <v>CUMPLIDA</v>
      </c>
      <c r="BI43" s="547" t="str">
        <f t="shared" si="5"/>
        <v>CERRADO</v>
      </c>
    </row>
    <row r="44" spans="1:61" ht="35.1" customHeight="1" x14ac:dyDescent="0.25">
      <c r="A44" s="493"/>
      <c r="B44" s="493"/>
      <c r="C44" s="498" t="s">
        <v>154</v>
      </c>
      <c r="D44" s="493"/>
      <c r="E44" s="615"/>
      <c r="F44" s="493"/>
      <c r="G44" s="493">
        <v>8</v>
      </c>
      <c r="H44" s="223" t="s">
        <v>741</v>
      </c>
      <c r="I44" s="268" t="s">
        <v>484</v>
      </c>
      <c r="J44" s="205" t="s">
        <v>489</v>
      </c>
      <c r="K44" s="205" t="s">
        <v>502</v>
      </c>
      <c r="L44" s="205" t="s">
        <v>497</v>
      </c>
      <c r="M44" s="340">
        <v>2</v>
      </c>
      <c r="N44" s="498" t="s">
        <v>69</v>
      </c>
      <c r="O44" s="498" t="str">
        <f>IF(H44="","",VLOOKUP(H44,'[1]Procedimientos Publicar'!$C$6:$E$85,3,FALSE))</f>
        <v>SECRETARIA GENERAL</v>
      </c>
      <c r="P44" s="498" t="s">
        <v>367</v>
      </c>
      <c r="Q44" s="493"/>
      <c r="R44" s="493"/>
      <c r="S44" s="205"/>
      <c r="T44" s="40">
        <v>1</v>
      </c>
      <c r="U44" s="493"/>
      <c r="V44" s="224">
        <v>43739</v>
      </c>
      <c r="W44" s="224">
        <v>43891</v>
      </c>
      <c r="X44" s="39">
        <v>43830</v>
      </c>
      <c r="Y44" s="267" t="s">
        <v>493</v>
      </c>
      <c r="Z44" s="493">
        <v>2</v>
      </c>
      <c r="AA44" s="41">
        <f t="shared" si="0"/>
        <v>1</v>
      </c>
      <c r="AB44" s="60">
        <f t="shared" si="1"/>
        <v>1</v>
      </c>
      <c r="AC44" s="8" t="str">
        <f t="shared" si="2"/>
        <v>OK</v>
      </c>
      <c r="AF44" s="13" t="str">
        <f t="shared" si="3"/>
        <v>CUMPLIDA</v>
      </c>
      <c r="BG44" s="13" t="str">
        <f t="shared" si="4"/>
        <v>CUMPLIDA</v>
      </c>
      <c r="BI44" s="547" t="str">
        <f t="shared" si="5"/>
        <v>CERRADO</v>
      </c>
    </row>
    <row r="45" spans="1:61" ht="35.1" customHeight="1" x14ac:dyDescent="0.25">
      <c r="A45" s="32"/>
      <c r="B45" s="32"/>
      <c r="C45" s="34" t="s">
        <v>154</v>
      </c>
      <c r="D45" s="32"/>
      <c r="E45" s="612" t="s">
        <v>503</v>
      </c>
      <c r="F45" s="32"/>
      <c r="G45" s="32">
        <v>1</v>
      </c>
      <c r="H45" s="479" t="s">
        <v>737</v>
      </c>
      <c r="I45" s="62" t="s">
        <v>729</v>
      </c>
      <c r="J45" s="32"/>
      <c r="K45" s="32"/>
      <c r="L45" s="32"/>
      <c r="M45" s="32"/>
      <c r="N45" s="34" t="s">
        <v>69</v>
      </c>
      <c r="O45" s="34" t="str">
        <f>IF(H45="","",VLOOKUP(H45,'[1]Procedimientos Publicar'!$C$6:$E$85,3,FALSE))</f>
        <v>SECRETARIA GENERAL</v>
      </c>
      <c r="P45" s="34" t="s">
        <v>367</v>
      </c>
      <c r="Q45" s="32"/>
      <c r="R45" s="32"/>
      <c r="S45" s="32"/>
      <c r="T45" s="36">
        <v>1</v>
      </c>
      <c r="U45" s="32"/>
      <c r="V45" s="32"/>
      <c r="W45" s="32"/>
      <c r="X45" s="33">
        <v>43830</v>
      </c>
      <c r="Y45" s="32"/>
      <c r="Z45" s="32"/>
      <c r="AA45" s="37" t="str">
        <f t="shared" si="0"/>
        <v/>
      </c>
      <c r="AB45" s="65" t="str">
        <f t="shared" si="1"/>
        <v/>
      </c>
      <c r="AC45" s="8" t="str">
        <f t="shared" si="2"/>
        <v/>
      </c>
      <c r="AF45" s="13"/>
      <c r="BG45" s="13" t="str">
        <f t="shared" si="4"/>
        <v>INCUMPLIDA</v>
      </c>
      <c r="BI45" s="547" t="str">
        <f t="shared" si="5"/>
        <v>ABIERTO</v>
      </c>
    </row>
    <row r="46" spans="1:61" ht="35.1" customHeight="1" x14ac:dyDescent="0.25">
      <c r="A46" s="32"/>
      <c r="B46" s="32"/>
      <c r="C46" s="34" t="s">
        <v>154</v>
      </c>
      <c r="D46" s="32"/>
      <c r="E46" s="612"/>
      <c r="F46" s="32"/>
      <c r="G46" s="32">
        <v>2</v>
      </c>
      <c r="H46" s="479" t="s">
        <v>737</v>
      </c>
      <c r="I46" s="62" t="s">
        <v>730</v>
      </c>
      <c r="J46" s="32"/>
      <c r="K46" s="32"/>
      <c r="L46" s="32"/>
      <c r="M46" s="32"/>
      <c r="N46" s="34" t="s">
        <v>69</v>
      </c>
      <c r="O46" s="34" t="str">
        <f>IF(H46="","",VLOOKUP(H46,'[1]Procedimientos Publicar'!$C$6:$E$85,3,FALSE))</f>
        <v>SECRETARIA GENERAL</v>
      </c>
      <c r="P46" s="34" t="s">
        <v>367</v>
      </c>
      <c r="Q46" s="32"/>
      <c r="R46" s="32"/>
      <c r="S46" s="32"/>
      <c r="T46" s="36">
        <v>1</v>
      </c>
      <c r="U46" s="32"/>
      <c r="V46" s="32"/>
      <c r="W46" s="32"/>
      <c r="X46" s="33">
        <v>43830</v>
      </c>
      <c r="Y46" s="32"/>
      <c r="Z46" s="32"/>
      <c r="AA46" s="37" t="str">
        <f t="shared" si="0"/>
        <v/>
      </c>
      <c r="AB46" s="65" t="str">
        <f t="shared" si="1"/>
        <v/>
      </c>
      <c r="AC46" s="8" t="str">
        <f t="shared" si="2"/>
        <v/>
      </c>
      <c r="AF46" s="13"/>
      <c r="BG46" s="13" t="str">
        <f t="shared" si="4"/>
        <v>INCUMPLIDA</v>
      </c>
      <c r="BI46" s="547" t="str">
        <f t="shared" si="5"/>
        <v>ABIERTO</v>
      </c>
    </row>
    <row r="47" spans="1:61" ht="35.1" customHeight="1" x14ac:dyDescent="0.25">
      <c r="A47" s="32"/>
      <c r="B47" s="32"/>
      <c r="C47" s="34" t="s">
        <v>154</v>
      </c>
      <c r="D47" s="32"/>
      <c r="E47" s="612"/>
      <c r="F47" s="32"/>
      <c r="G47" s="32">
        <v>3</v>
      </c>
      <c r="H47" s="479" t="s">
        <v>737</v>
      </c>
      <c r="I47" s="62" t="s">
        <v>731</v>
      </c>
      <c r="J47" s="32"/>
      <c r="K47" s="32"/>
      <c r="L47" s="32"/>
      <c r="M47" s="32"/>
      <c r="N47" s="34" t="s">
        <v>69</v>
      </c>
      <c r="O47" s="34" t="str">
        <f>IF(H47="","",VLOOKUP(H47,'[1]Procedimientos Publicar'!$C$6:$E$85,3,FALSE))</f>
        <v>SECRETARIA GENERAL</v>
      </c>
      <c r="P47" s="34" t="s">
        <v>367</v>
      </c>
      <c r="Q47" s="32"/>
      <c r="R47" s="32"/>
      <c r="S47" s="32"/>
      <c r="T47" s="36">
        <v>1</v>
      </c>
      <c r="U47" s="32"/>
      <c r="V47" s="32"/>
      <c r="W47" s="32"/>
      <c r="X47" s="33">
        <v>43830</v>
      </c>
      <c r="Y47" s="32"/>
      <c r="Z47" s="32"/>
      <c r="AA47" s="37" t="str">
        <f t="shared" si="0"/>
        <v/>
      </c>
      <c r="AB47" s="65" t="str">
        <f t="shared" si="1"/>
        <v/>
      </c>
      <c r="AC47" s="8" t="str">
        <f t="shared" si="2"/>
        <v/>
      </c>
      <c r="AF47" s="13"/>
      <c r="BG47" s="13" t="str">
        <f t="shared" si="4"/>
        <v>INCUMPLIDA</v>
      </c>
      <c r="BI47" s="547" t="str">
        <f t="shared" si="5"/>
        <v>ABIERTO</v>
      </c>
    </row>
    <row r="48" spans="1:61" ht="35.1" customHeight="1" x14ac:dyDescent="0.25">
      <c r="A48" s="32"/>
      <c r="B48" s="32"/>
      <c r="C48" s="34" t="s">
        <v>154</v>
      </c>
      <c r="D48" s="32"/>
      <c r="E48" s="612"/>
      <c r="F48" s="32"/>
      <c r="G48" s="32">
        <v>4</v>
      </c>
      <c r="H48" s="479" t="s">
        <v>737</v>
      </c>
      <c r="I48" s="62" t="s">
        <v>732</v>
      </c>
      <c r="J48" s="32"/>
      <c r="K48" s="32"/>
      <c r="L48" s="32"/>
      <c r="M48" s="32"/>
      <c r="N48" s="34" t="s">
        <v>69</v>
      </c>
      <c r="O48" s="34" t="str">
        <f>IF(H48="","",VLOOKUP(H48,'[1]Procedimientos Publicar'!$C$6:$E$85,3,FALSE))</f>
        <v>SECRETARIA GENERAL</v>
      </c>
      <c r="P48" s="34" t="s">
        <v>367</v>
      </c>
      <c r="Q48" s="32"/>
      <c r="R48" s="32"/>
      <c r="S48" s="32"/>
      <c r="T48" s="36">
        <v>1</v>
      </c>
      <c r="U48" s="32"/>
      <c r="V48" s="32"/>
      <c r="W48" s="32"/>
      <c r="X48" s="33">
        <v>43830</v>
      </c>
      <c r="Y48" s="32"/>
      <c r="Z48" s="32"/>
      <c r="AA48" s="37" t="str">
        <f t="shared" si="0"/>
        <v/>
      </c>
      <c r="AB48" s="65" t="str">
        <f t="shared" si="1"/>
        <v/>
      </c>
      <c r="AC48" s="8" t="str">
        <f t="shared" si="2"/>
        <v/>
      </c>
      <c r="AF48" s="13"/>
      <c r="BG48" s="13" t="str">
        <f t="shared" si="4"/>
        <v>INCUMPLIDA</v>
      </c>
      <c r="BI48" s="547" t="str">
        <f t="shared" si="5"/>
        <v>ABIERTO</v>
      </c>
    </row>
    <row r="49" spans="1:61" ht="35.1" customHeight="1" x14ac:dyDescent="0.25">
      <c r="A49" s="32"/>
      <c r="B49" s="32"/>
      <c r="C49" s="34" t="s">
        <v>154</v>
      </c>
      <c r="D49" s="32"/>
      <c r="E49" s="612"/>
      <c r="F49" s="32"/>
      <c r="G49" s="32">
        <v>5</v>
      </c>
      <c r="H49" s="479" t="s">
        <v>737</v>
      </c>
      <c r="I49" s="62" t="s">
        <v>463</v>
      </c>
      <c r="J49" s="32"/>
      <c r="K49" s="32"/>
      <c r="L49" s="32"/>
      <c r="M49" s="32"/>
      <c r="N49" s="34" t="s">
        <v>69</v>
      </c>
      <c r="O49" s="34" t="str">
        <f>IF(H49="","",VLOOKUP(H49,'[1]Procedimientos Publicar'!$C$6:$E$85,3,FALSE))</f>
        <v>SECRETARIA GENERAL</v>
      </c>
      <c r="P49" s="34" t="s">
        <v>367</v>
      </c>
      <c r="Q49" s="32"/>
      <c r="R49" s="32"/>
      <c r="S49" s="32"/>
      <c r="T49" s="36">
        <v>1</v>
      </c>
      <c r="U49" s="32"/>
      <c r="V49" s="32"/>
      <c r="W49" s="32"/>
      <c r="X49" s="33">
        <v>43830</v>
      </c>
      <c r="Y49" s="32"/>
      <c r="Z49" s="32"/>
      <c r="AA49" s="37" t="str">
        <f t="shared" si="0"/>
        <v/>
      </c>
      <c r="AB49" s="65" t="str">
        <f t="shared" si="1"/>
        <v/>
      </c>
      <c r="AC49" s="8" t="str">
        <f t="shared" si="2"/>
        <v/>
      </c>
      <c r="AF49" s="13"/>
      <c r="BG49" s="13" t="str">
        <f t="shared" si="4"/>
        <v>INCUMPLIDA</v>
      </c>
      <c r="BI49" s="547" t="str">
        <f t="shared" si="5"/>
        <v>ABIERTO</v>
      </c>
    </row>
    <row r="50" spans="1:61" s="466" customFormat="1" ht="35.1"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1:61" s="466" customFormat="1" ht="35.1"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1:61" s="466" customFormat="1" ht="35.1"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1:61" s="466" customFormat="1" ht="35.1"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1:61" s="466" customFormat="1" ht="35.1"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1:61"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1:61"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1:61"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1:61"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1:61"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1:61"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1:61"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1:61"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1:61"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1:61"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6000000}"/>
  <mergeCells count="75">
    <mergeCell ref="F2:F3"/>
    <mergeCell ref="G2:G3"/>
    <mergeCell ref="H2:H3"/>
    <mergeCell ref="I2:I3"/>
    <mergeCell ref="A1:I1"/>
    <mergeCell ref="A2:A3"/>
    <mergeCell ref="B2:B3"/>
    <mergeCell ref="C2:C3"/>
    <mergeCell ref="D2:D3"/>
    <mergeCell ref="E2:E3"/>
    <mergeCell ref="AY1:BF1"/>
    <mergeCell ref="Q2:Q3"/>
    <mergeCell ref="BG1:BK1"/>
    <mergeCell ref="J1:W1"/>
    <mergeCell ref="AG1:AN1"/>
    <mergeCell ref="AN2:AN3"/>
    <mergeCell ref="AP2:AP3"/>
    <mergeCell ref="AP1:AW1"/>
    <mergeCell ref="J2:J3"/>
    <mergeCell ref="K2:M2"/>
    <mergeCell ref="N2:N3"/>
    <mergeCell ref="O2:O3"/>
    <mergeCell ref="P2:P3"/>
    <mergeCell ref="X1:AF1"/>
    <mergeCell ref="AC2:AC3"/>
    <mergeCell ref="R2:R3"/>
    <mergeCell ref="S2:S3"/>
    <mergeCell ref="T2:T3"/>
    <mergeCell ref="U2:U3"/>
    <mergeCell ref="V2:V3"/>
    <mergeCell ref="W2:W3"/>
    <mergeCell ref="X2:X3"/>
    <mergeCell ref="Y2:Y3"/>
    <mergeCell ref="Z2:Z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G119:G123"/>
    <mergeCell ref="G148:G150"/>
    <mergeCell ref="E5:E12"/>
    <mergeCell ref="E13:E14"/>
    <mergeCell ref="E15:E16"/>
    <mergeCell ref="E17:E31"/>
    <mergeCell ref="E32:E36"/>
    <mergeCell ref="E37:E44"/>
    <mergeCell ref="E45:E49"/>
    <mergeCell ref="BK2:BK4"/>
    <mergeCell ref="G116:G118"/>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s>
  <conditionalFormatting sqref="AC50:AC191">
    <cfRule type="containsText" dxfId="278" priority="57" stopIfTrue="1" operator="containsText" text="EN TERMINO">
      <formula>NOT(ISERROR(SEARCH("EN TERMINO",AC50)))</formula>
    </cfRule>
    <cfRule type="containsText" priority="58" operator="containsText" text="AMARILLO">
      <formula>NOT(ISERROR(SEARCH("AMARILLO",AC50)))</formula>
    </cfRule>
    <cfRule type="containsText" dxfId="277" priority="59" stopIfTrue="1" operator="containsText" text="ALERTA">
      <formula>NOT(ISERROR(SEARCH("ALERTA",AC50)))</formula>
    </cfRule>
    <cfRule type="containsText" dxfId="276" priority="60" stopIfTrue="1" operator="containsText" text="OK">
      <formula>NOT(ISERROR(SEARCH("OK",AC50)))</formula>
    </cfRule>
  </conditionalFormatting>
  <conditionalFormatting sqref="AF60:AF191 AF56:AF58 BG50:BG191 AF59:BF59">
    <cfRule type="containsText" dxfId="275" priority="54" operator="containsText" text="Cumplida">
      <formula>NOT(ISERROR(SEARCH("Cumplida",AF50)))</formula>
    </cfRule>
    <cfRule type="containsText" dxfId="274" priority="55" operator="containsText" text="Pendiente">
      <formula>NOT(ISERROR(SEARCH("Pendiente",AF50)))</formula>
    </cfRule>
    <cfRule type="containsText" dxfId="273" priority="56" operator="containsText" text="Cumplida">
      <formula>NOT(ISERROR(SEARCH("Cumplida",AF50)))</formula>
    </cfRule>
  </conditionalFormatting>
  <conditionalFormatting sqref="AF60:AF191 AF50:AF58 BG50:BG191 AF59:BF59">
    <cfRule type="containsText" dxfId="272" priority="53" stopIfTrue="1" operator="containsText" text="CUMPLIDA">
      <formula>NOT(ISERROR(SEARCH("CUMPLIDA",AF50)))</formula>
    </cfRule>
  </conditionalFormatting>
  <conditionalFormatting sqref="AF60:AF191 AF50:AF58 BG50:BG191 AF59:BF59">
    <cfRule type="containsText" dxfId="271" priority="52" stopIfTrue="1" operator="containsText" text="INCUMPLIDA">
      <formula>NOT(ISERROR(SEARCH("INCUMPLIDA",AF50)))</formula>
    </cfRule>
  </conditionalFormatting>
  <conditionalFormatting sqref="AF50">
    <cfRule type="containsText" dxfId="270" priority="51" operator="containsText" text="PENDIENTE">
      <formula>NOT(ISERROR(SEARCH("PENDIENTE",AF50)))</formula>
    </cfRule>
  </conditionalFormatting>
  <conditionalFormatting sqref="AC5:AC49">
    <cfRule type="containsText" dxfId="269" priority="28" stopIfTrue="1" operator="containsText" text="EN TERMINO">
      <formula>NOT(ISERROR(SEARCH("EN TERMINO",AC5)))</formula>
    </cfRule>
    <cfRule type="containsText" priority="29" operator="containsText" text="AMARILLO">
      <formula>NOT(ISERROR(SEARCH("AMARILLO",AC5)))</formula>
    </cfRule>
    <cfRule type="containsText" dxfId="268" priority="30" stopIfTrue="1" operator="containsText" text="ALERTA">
      <formula>NOT(ISERROR(SEARCH("ALERTA",AC5)))</formula>
    </cfRule>
    <cfRule type="containsText" dxfId="267" priority="31" stopIfTrue="1" operator="containsText" text="OK">
      <formula>NOT(ISERROR(SEARCH("OK",AC5)))</formula>
    </cfRule>
  </conditionalFormatting>
  <conditionalFormatting sqref="BG5:BG49 AF5:AF49">
    <cfRule type="containsText" dxfId="266" priority="25" operator="containsText" text="Cumplida">
      <formula>NOT(ISERROR(SEARCH("Cumplida",AF5)))</formula>
    </cfRule>
    <cfRule type="containsText" dxfId="265" priority="26" operator="containsText" text="Pendiente">
      <formula>NOT(ISERROR(SEARCH("Pendiente",AF5)))</formula>
    </cfRule>
    <cfRule type="containsText" dxfId="264" priority="27" operator="containsText" text="Cumplida">
      <formula>NOT(ISERROR(SEARCH("Cumplida",AF5)))</formula>
    </cfRule>
  </conditionalFormatting>
  <conditionalFormatting sqref="BG5:BG49 AF5:AF49">
    <cfRule type="containsText" dxfId="263" priority="24" stopIfTrue="1" operator="containsText" text="CUMPLIDA">
      <formula>NOT(ISERROR(SEARCH("CUMPLIDA",AF5)))</formula>
    </cfRule>
  </conditionalFormatting>
  <conditionalFormatting sqref="BG5:BG49 AF5:AF49">
    <cfRule type="containsText" dxfId="262" priority="23" stopIfTrue="1" operator="containsText" text="INCUMPLIDA">
      <formula>NOT(ISERROR(SEARCH("INCUMPLIDA",AF5)))</formula>
    </cfRule>
  </conditionalFormatting>
  <conditionalFormatting sqref="AC5:AC49">
    <cfRule type="containsText" dxfId="261" priority="19" stopIfTrue="1" operator="containsText" text="EN TERMINO">
      <formula>NOT(ISERROR(SEARCH("EN TERMINO",AC5)))</formula>
    </cfRule>
    <cfRule type="containsText" priority="20" operator="containsText" text="AMARILLO">
      <formula>NOT(ISERROR(SEARCH("AMARILLO",AC5)))</formula>
    </cfRule>
    <cfRule type="containsText" dxfId="260" priority="21" stopIfTrue="1" operator="containsText" text="ALERTA">
      <formula>NOT(ISERROR(SEARCH("ALERTA",AC5)))</formula>
    </cfRule>
    <cfRule type="containsText" dxfId="259" priority="22" stopIfTrue="1" operator="containsText" text="OK">
      <formula>NOT(ISERROR(SEARCH("OK",AC5)))</formula>
    </cfRule>
  </conditionalFormatting>
  <conditionalFormatting sqref="BG5:BG49 AF5:AF49">
    <cfRule type="containsText" dxfId="258" priority="16" operator="containsText" text="Cumplida">
      <formula>NOT(ISERROR(SEARCH("Cumplida",AF5)))</formula>
    </cfRule>
    <cfRule type="containsText" dxfId="257" priority="17" operator="containsText" text="Pendiente">
      <formula>NOT(ISERROR(SEARCH("Pendiente",AF5)))</formula>
    </cfRule>
    <cfRule type="containsText" dxfId="256" priority="18" operator="containsText" text="Cumplida">
      <formula>NOT(ISERROR(SEARCH("Cumplida",AF5)))</formula>
    </cfRule>
  </conditionalFormatting>
  <conditionalFormatting sqref="BG5:BG49 AF5:AF49">
    <cfRule type="containsText" dxfId="255" priority="15" stopIfTrue="1" operator="containsText" text="CUMPLIDA">
      <formula>NOT(ISERROR(SEARCH("CUMPLIDA",AF5)))</formula>
    </cfRule>
  </conditionalFormatting>
  <conditionalFormatting sqref="BG5:BG49 AF5:AF49">
    <cfRule type="containsText" dxfId="254" priority="14" stopIfTrue="1" operator="containsText" text="INCUMPLIDA">
      <formula>NOT(ISERROR(SEARCH("INCUMPLIDA",AF5)))</formula>
    </cfRule>
  </conditionalFormatting>
  <conditionalFormatting sqref="AF5:AF49">
    <cfRule type="containsText" dxfId="253" priority="13" operator="containsText" text="PENDIENTE">
      <formula>NOT(ISERROR(SEARCH("PENDIENTE",AF5)))</formula>
    </cfRule>
  </conditionalFormatting>
  <conditionalFormatting sqref="AF5:AF49">
    <cfRule type="containsText" dxfId="252" priority="12" stopIfTrue="1" operator="containsText" text="PENDIENTE">
      <formula>NOT(ISERROR(SEARCH("PENDIENTE",AF5)))</formula>
    </cfRule>
  </conditionalFormatting>
  <conditionalFormatting sqref="BI5:BI49">
    <cfRule type="containsText" dxfId="251" priority="4" operator="containsText" text="cerrada">
      <formula>NOT(ISERROR(SEARCH("cerrada",BI5)))</formula>
    </cfRule>
    <cfRule type="containsText" dxfId="250" priority="5" operator="containsText" text="cerrado">
      <formula>NOT(ISERROR(SEARCH("cerrado",BI5)))</formula>
    </cfRule>
    <cfRule type="containsText" dxfId="249" priority="6" operator="containsText" text="Abierto">
      <formula>NOT(ISERROR(SEARCH("Abierto",BI5)))</formula>
    </cfRule>
  </conditionalFormatting>
  <conditionalFormatting sqref="BI5:BI49">
    <cfRule type="containsText" dxfId="248" priority="1" operator="containsText" text="cerrada">
      <formula>NOT(ISERROR(SEARCH("cerrada",BI5)))</formula>
    </cfRule>
    <cfRule type="containsText" dxfId="247" priority="2" operator="containsText" text="cerrado">
      <formula>NOT(ISERROR(SEARCH("cerrado",BI5)))</formula>
    </cfRule>
    <cfRule type="containsText" dxfId="246" priority="3" operator="containsText" text="Abierto">
      <formula>NOT(ISERROR(SEARCH("Abierto",BI5)))</formula>
    </cfRule>
  </conditionalFormatting>
  <dataValidations count="12">
    <dataValidation type="list" allowBlank="1" showInputMessage="1" showErrorMessage="1" sqref="N5:N191" xr:uid="{00000000-0002-0000-06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L62 L54:L55 L57:L58 L60 M7" xr:uid="{00000000-0002-0000-06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V54 W63 V55:W55" xr:uid="{00000000-0002-0000-06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xr:uid="{00000000-0002-0000-06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6" xr:uid="{00000000-0002-0000-06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xr:uid="{00000000-0002-0000-06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54:J55 J57:J67 S60" xr:uid="{00000000-0002-0000-06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6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U71 L61 L59 K71 S54:S59 K61:K63 K54:K59 U8 K8" xr:uid="{00000000-0002-0000-06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65:I75 I54:I63 I5:I12 I14" xr:uid="{00000000-0002-0000-06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56:W62 W71 W8" xr:uid="{00000000-0002-0000-0600-00000A000000}">
      <formula1>-2147483647</formula1>
      <formula2>2147483647</formula2>
    </dataValidation>
    <dataValidation type="list" allowBlank="1" showInputMessage="1" showErrorMessage="1" sqref="H45:H53 H147:H154 P95:P96 H108:H126 P100:P112 P88 P53:P72 P127:P146 P155:P191 P75:P84 H68:H75 H80:H99 P37:P51 P32:P33 H17:H36 P25 P5:P9 P12:P21 H5:H14" xr:uid="{00000000-0002-0000-06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191"/>
  <sheetViews>
    <sheetView zoomScale="64" zoomScaleNormal="64" workbookViewId="0">
      <pane xSplit="11" ySplit="4" topLeftCell="W5" activePane="bottomRight" state="frozen"/>
      <selection pane="topRight" activeCell="L1" sqref="L1"/>
      <selection pane="bottomLeft" activeCell="A5" sqref="A5"/>
      <selection pane="bottomRight" activeCell="BJ7" sqref="BJ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58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641" t="s">
        <v>2</v>
      </c>
      <c r="BH1" s="641"/>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269"/>
      <c r="B5" s="269"/>
      <c r="C5" s="3" t="s">
        <v>154</v>
      </c>
      <c r="D5" s="269"/>
      <c r="E5" s="613" t="s">
        <v>504</v>
      </c>
      <c r="F5" s="269"/>
      <c r="G5" s="269">
        <v>1</v>
      </c>
      <c r="H5" s="480" t="s">
        <v>738</v>
      </c>
      <c r="I5" s="274" t="s">
        <v>505</v>
      </c>
      <c r="J5" s="23" t="s">
        <v>508</v>
      </c>
      <c r="K5" s="275" t="s">
        <v>510</v>
      </c>
      <c r="L5" s="23" t="s">
        <v>509</v>
      </c>
      <c r="M5" s="269">
        <v>2</v>
      </c>
      <c r="N5" s="3" t="s">
        <v>69</v>
      </c>
      <c r="O5" s="3" t="str">
        <f>IF(H5="","",VLOOKUP(H5,'[1]Procedimientos Publicar'!$C$6:$E$85,3,FALSE))</f>
        <v>SUB GERENCIA COMERCIAL</v>
      </c>
      <c r="P5" s="276" t="s">
        <v>513</v>
      </c>
      <c r="Q5" s="269"/>
      <c r="R5" s="269"/>
      <c r="S5" s="275"/>
      <c r="T5" s="270">
        <v>1</v>
      </c>
      <c r="U5" s="269"/>
      <c r="V5" s="277">
        <v>43070</v>
      </c>
      <c r="W5" s="25"/>
      <c r="X5" s="271">
        <v>43830</v>
      </c>
      <c r="Y5" s="429" t="s">
        <v>516</v>
      </c>
      <c r="Z5" s="269">
        <v>2</v>
      </c>
      <c r="AA5" s="272">
        <f t="shared" ref="AA5:AA18" si="0">(IF(Z5="","",IF(OR($M5=0,$M5="",$X5=""),"",Z5/$M5)))</f>
        <v>1</v>
      </c>
      <c r="AB5" s="273">
        <f t="shared" ref="AB5:AB7" si="1">(IF(OR($T5="",AA5=""),"",IF(OR($T5=0,AA5=0),0,IF((AA5*100%)/$T5&gt;100%,100%,(AA5*100%)/$T5))))</f>
        <v>1</v>
      </c>
      <c r="AC5" s="8" t="str">
        <f t="shared" ref="AC5:AC18" si="2">IF(Z5="","",IF(AB5&lt;100%, IF(AB5&lt;25%, "ALERTA","EN TERMINO"), IF(AB5=100%, "OK", "EN TERMINO")))</f>
        <v>OK</v>
      </c>
      <c r="AF5" s="13" t="str">
        <f t="shared" ref="AF5:AF18" si="3">IF(AB5=100%,IF(AB5&gt;25%,"CUMPLIDA","PENDIENTE"),IF(AB5&lt;25%,"INCUMPLIDA","PENDIENTE"))</f>
        <v>CUMPLIDA</v>
      </c>
      <c r="BG5" s="13" t="str">
        <f t="shared" ref="BG5:BG18" si="4">IF(AB5=100%,"CUMPLIDA","INCUMPLIDA")</f>
        <v>CUMPLIDA</v>
      </c>
      <c r="BI5" s="547" t="str">
        <f>IF(AF5="CUMPLIDA","CERRADO","ABIERTO")</f>
        <v>CERRADO</v>
      </c>
    </row>
    <row r="6" spans="1:63" ht="35.1" customHeight="1" x14ac:dyDescent="0.25">
      <c r="A6" s="269"/>
      <c r="B6" s="269"/>
      <c r="C6" s="3" t="s">
        <v>154</v>
      </c>
      <c r="D6" s="269"/>
      <c r="E6" s="613"/>
      <c r="F6" s="269"/>
      <c r="G6" s="269">
        <v>2</v>
      </c>
      <c r="H6" s="480" t="s">
        <v>738</v>
      </c>
      <c r="I6" s="274" t="s">
        <v>506</v>
      </c>
      <c r="J6" s="269"/>
      <c r="K6" s="275" t="s">
        <v>511</v>
      </c>
      <c r="L6" s="269"/>
      <c r="M6" s="269">
        <v>1</v>
      </c>
      <c r="N6" s="3" t="s">
        <v>69</v>
      </c>
      <c r="O6" s="3" t="str">
        <f>IF(H6="","",VLOOKUP(H6,'[1]Procedimientos Publicar'!$C$6:$E$85,3,FALSE))</f>
        <v>SUB GERENCIA COMERCIAL</v>
      </c>
      <c r="P6" s="276" t="s">
        <v>514</v>
      </c>
      <c r="Q6" s="269"/>
      <c r="R6" s="269"/>
      <c r="S6" s="275"/>
      <c r="T6" s="270">
        <v>1</v>
      </c>
      <c r="U6" s="269"/>
      <c r="V6" s="278">
        <v>43070</v>
      </c>
      <c r="W6" s="277">
        <v>43084</v>
      </c>
      <c r="X6" s="271">
        <v>43830</v>
      </c>
      <c r="Y6" s="429" t="s">
        <v>517</v>
      </c>
      <c r="Z6" s="269">
        <v>1</v>
      </c>
      <c r="AA6" s="272">
        <f t="shared" si="0"/>
        <v>1</v>
      </c>
      <c r="AB6" s="273">
        <f t="shared" si="1"/>
        <v>1</v>
      </c>
      <c r="AC6" s="8" t="str">
        <f t="shared" si="2"/>
        <v>OK</v>
      </c>
      <c r="AF6" s="13" t="str">
        <f t="shared" si="3"/>
        <v>CUMPLIDA</v>
      </c>
      <c r="BG6" s="13" t="str">
        <f t="shared" si="4"/>
        <v>CUMPLIDA</v>
      </c>
      <c r="BI6" s="547" t="str">
        <f t="shared" ref="BI6:BI18" si="5">IF(AF6="CUMPLIDA","CERRADO","ABIERTO")</f>
        <v>CERRADO</v>
      </c>
    </row>
    <row r="7" spans="1:63" ht="35.1" customHeight="1" x14ac:dyDescent="0.25">
      <c r="A7" s="269"/>
      <c r="B7" s="269"/>
      <c r="C7" s="3" t="s">
        <v>154</v>
      </c>
      <c r="D7" s="269"/>
      <c r="E7" s="613"/>
      <c r="F7" s="269"/>
      <c r="G7" s="269">
        <v>3</v>
      </c>
      <c r="H7" s="480" t="s">
        <v>738</v>
      </c>
      <c r="I7" s="274" t="s">
        <v>507</v>
      </c>
      <c r="J7" s="269"/>
      <c r="K7" s="275" t="s">
        <v>512</v>
      </c>
      <c r="L7" s="269"/>
      <c r="M7" s="269">
        <v>1</v>
      </c>
      <c r="N7" s="3" t="s">
        <v>69</v>
      </c>
      <c r="O7" s="3" t="str">
        <f>IF(H7="","",VLOOKUP(H7,'[1]Procedimientos Publicar'!$C$6:$E$85,3,FALSE))</f>
        <v>SUB GERENCIA COMERCIAL</v>
      </c>
      <c r="P7" s="276" t="s">
        <v>515</v>
      </c>
      <c r="Q7" s="269"/>
      <c r="R7" s="269"/>
      <c r="S7" s="275"/>
      <c r="T7" s="270">
        <v>1</v>
      </c>
      <c r="U7" s="269"/>
      <c r="V7" s="277">
        <v>43070</v>
      </c>
      <c r="W7" s="277">
        <v>43266</v>
      </c>
      <c r="X7" s="271">
        <v>43830</v>
      </c>
      <c r="Y7" s="429" t="s">
        <v>517</v>
      </c>
      <c r="Z7" s="269">
        <v>1</v>
      </c>
      <c r="AA7" s="272">
        <f t="shared" si="0"/>
        <v>1</v>
      </c>
      <c r="AB7" s="273">
        <f t="shared" si="1"/>
        <v>1</v>
      </c>
      <c r="AC7" s="8" t="str">
        <f t="shared" si="2"/>
        <v>OK</v>
      </c>
      <c r="AF7" s="13" t="str">
        <f t="shared" si="3"/>
        <v>CUMPLIDA</v>
      </c>
      <c r="BG7" s="13" t="str">
        <f t="shared" si="4"/>
        <v>CUMPLIDA</v>
      </c>
      <c r="BI7" s="547" t="str">
        <f t="shared" si="5"/>
        <v>CERRADO</v>
      </c>
    </row>
    <row r="8" spans="1:63" ht="35.1" customHeight="1" x14ac:dyDescent="0.25">
      <c r="A8" s="490"/>
      <c r="B8" s="490"/>
      <c r="C8" s="193" t="s">
        <v>154</v>
      </c>
      <c r="D8" s="490"/>
      <c r="E8" s="642" t="s">
        <v>524</v>
      </c>
      <c r="F8" s="490"/>
      <c r="G8" s="609">
        <v>1</v>
      </c>
      <c r="H8" s="481" t="s">
        <v>738</v>
      </c>
      <c r="I8" s="291" t="s">
        <v>525</v>
      </c>
      <c r="J8" s="292" t="s">
        <v>536</v>
      </c>
      <c r="K8" s="292" t="s">
        <v>546</v>
      </c>
      <c r="L8" s="490"/>
      <c r="M8" s="490">
        <v>1</v>
      </c>
      <c r="N8" s="193" t="s">
        <v>69</v>
      </c>
      <c r="O8" s="193" t="str">
        <f>IF(H8="","",VLOOKUP(H8,'[1]Procedimientos Publicar'!$C$6:$E$85,3,FALSE))</f>
        <v>SUB GERENCIA COMERCIAL</v>
      </c>
      <c r="P8" s="293" t="s">
        <v>515</v>
      </c>
      <c r="Q8" s="490"/>
      <c r="R8" s="490"/>
      <c r="S8" s="490"/>
      <c r="T8" s="279">
        <v>1</v>
      </c>
      <c r="U8" s="490"/>
      <c r="V8" s="294">
        <v>43710</v>
      </c>
      <c r="W8" s="295">
        <v>43830</v>
      </c>
      <c r="X8" s="280">
        <v>43830</v>
      </c>
      <c r="Y8" s="357" t="s">
        <v>558</v>
      </c>
      <c r="Z8" s="490">
        <v>1</v>
      </c>
      <c r="AA8" s="307">
        <f>(IF(Z8="","",IF(OR($M8=0,$M8="",$X8=""),"",Z8/$M8)))</f>
        <v>1</v>
      </c>
      <c r="AB8" s="308">
        <f>(IF(OR($T8="",AA8=""),"",IF(OR($T8=0,AA8=0),0,IF((AA8*100%)/$T8&gt;100%,100%,(AA8*100%)/$T8))))</f>
        <v>1</v>
      </c>
      <c r="AC8" s="8" t="str">
        <f t="shared" si="2"/>
        <v>OK</v>
      </c>
      <c r="AF8" s="13" t="str">
        <f t="shared" si="3"/>
        <v>CUMPLIDA</v>
      </c>
      <c r="BG8" s="13" t="str">
        <f t="shared" si="4"/>
        <v>CUMPLIDA</v>
      </c>
      <c r="BI8" s="547" t="str">
        <f t="shared" si="5"/>
        <v>CERRADO</v>
      </c>
    </row>
    <row r="9" spans="1:63" ht="35.1" customHeight="1" x14ac:dyDescent="0.25">
      <c r="A9" s="490"/>
      <c r="B9" s="490"/>
      <c r="C9" s="193" t="s">
        <v>154</v>
      </c>
      <c r="D9" s="490"/>
      <c r="E9" s="642"/>
      <c r="F9" s="490"/>
      <c r="G9" s="609"/>
      <c r="H9" s="481" t="s">
        <v>738</v>
      </c>
      <c r="I9" s="296" t="s">
        <v>526</v>
      </c>
      <c r="J9" s="296" t="s">
        <v>537</v>
      </c>
      <c r="K9" s="297" t="s">
        <v>547</v>
      </c>
      <c r="L9" s="490"/>
      <c r="M9" s="490"/>
      <c r="N9" s="193" t="s">
        <v>69</v>
      </c>
      <c r="O9" s="193" t="str">
        <f>IF(H9="","",VLOOKUP(H9,'[1]Procedimientos Publicar'!$C$6:$E$85,3,FALSE))</f>
        <v>SUB GERENCIA COMERCIAL</v>
      </c>
      <c r="P9" s="293" t="s">
        <v>515</v>
      </c>
      <c r="Q9" s="490"/>
      <c r="R9" s="490"/>
      <c r="S9" s="490"/>
      <c r="T9" s="279">
        <v>1</v>
      </c>
      <c r="U9" s="490"/>
      <c r="V9" s="294">
        <v>43710</v>
      </c>
      <c r="W9" s="517">
        <v>43951</v>
      </c>
      <c r="X9" s="280">
        <v>43830</v>
      </c>
      <c r="Y9" s="353" t="s">
        <v>559</v>
      </c>
      <c r="Z9" s="490"/>
      <c r="AA9" s="307" t="str">
        <f t="shared" si="0"/>
        <v/>
      </c>
      <c r="AB9" s="308" t="str">
        <f t="shared" ref="AB9:AB18" si="6">(IF(OR($T9="",AA9=""),"",IF(OR($T9=0,AA9=0),0,IF((AA9*100%)/$T9&gt;100%,100%,(AA9*100%)/$T9))))</f>
        <v/>
      </c>
      <c r="AC9" s="8" t="str">
        <f t="shared" si="2"/>
        <v/>
      </c>
      <c r="AF9" s="13" t="str">
        <f t="shared" si="3"/>
        <v>PENDIENTE</v>
      </c>
      <c r="BG9" s="13" t="str">
        <f t="shared" si="4"/>
        <v>INCUMPLIDA</v>
      </c>
      <c r="BI9" s="547" t="str">
        <f t="shared" si="5"/>
        <v>ABIERTO</v>
      </c>
    </row>
    <row r="10" spans="1:63" ht="35.1" customHeight="1" x14ac:dyDescent="0.25">
      <c r="A10" s="490"/>
      <c r="B10" s="490"/>
      <c r="C10" s="193" t="s">
        <v>154</v>
      </c>
      <c r="D10" s="490"/>
      <c r="E10" s="642"/>
      <c r="F10" s="490"/>
      <c r="G10" s="609"/>
      <c r="H10" s="481" t="s">
        <v>738</v>
      </c>
      <c r="I10" s="296" t="s">
        <v>527</v>
      </c>
      <c r="J10" s="296" t="s">
        <v>538</v>
      </c>
      <c r="K10" s="297" t="s">
        <v>548</v>
      </c>
      <c r="L10" s="490"/>
      <c r="M10" s="490">
        <v>1</v>
      </c>
      <c r="N10" s="193" t="s">
        <v>69</v>
      </c>
      <c r="O10" s="193" t="str">
        <f>IF(H10="","",VLOOKUP(H10,'[1]Procedimientos Publicar'!$C$6:$E$85,3,FALSE))</f>
        <v>SUB GERENCIA COMERCIAL</v>
      </c>
      <c r="P10" s="293" t="s">
        <v>515</v>
      </c>
      <c r="Q10" s="490"/>
      <c r="R10" s="490"/>
      <c r="S10" s="490"/>
      <c r="T10" s="279">
        <v>1</v>
      </c>
      <c r="U10" s="490"/>
      <c r="V10" s="294">
        <v>43710</v>
      </c>
      <c r="W10" s="295">
        <v>43830</v>
      </c>
      <c r="X10" s="280">
        <v>43830</v>
      </c>
      <c r="Y10" s="357" t="s">
        <v>560</v>
      </c>
      <c r="Z10" s="490">
        <v>1</v>
      </c>
      <c r="AA10" s="307">
        <f t="shared" si="0"/>
        <v>1</v>
      </c>
      <c r="AB10" s="308">
        <f t="shared" si="6"/>
        <v>1</v>
      </c>
      <c r="AC10" s="8" t="str">
        <f t="shared" si="2"/>
        <v>OK</v>
      </c>
      <c r="AF10" s="13" t="str">
        <f t="shared" si="3"/>
        <v>CUMPLIDA</v>
      </c>
      <c r="BG10" s="13" t="str">
        <f t="shared" si="4"/>
        <v>CUMPLIDA</v>
      </c>
      <c r="BI10" s="547" t="str">
        <f t="shared" si="5"/>
        <v>CERRADO</v>
      </c>
    </row>
    <row r="11" spans="1:63" ht="35.1" customHeight="1" x14ac:dyDescent="0.25">
      <c r="A11" s="490"/>
      <c r="B11" s="490"/>
      <c r="C11" s="193" t="s">
        <v>154</v>
      </c>
      <c r="D11" s="490"/>
      <c r="E11" s="642"/>
      <c r="F11" s="490"/>
      <c r="G11" s="609">
        <v>2</v>
      </c>
      <c r="H11" s="481" t="s">
        <v>738</v>
      </c>
      <c r="I11" s="298" t="s">
        <v>528</v>
      </c>
      <c r="J11" s="299"/>
      <c r="K11" s="292" t="s">
        <v>549</v>
      </c>
      <c r="L11" s="490"/>
      <c r="M11" s="490"/>
      <c r="N11" s="193" t="s">
        <v>69</v>
      </c>
      <c r="O11" s="193" t="str">
        <f>IF(H11="","",VLOOKUP(H11,'[1]Procedimientos Publicar'!$C$6:$E$85,3,FALSE))</f>
        <v>SUB GERENCIA COMERCIAL</v>
      </c>
      <c r="P11" s="300"/>
      <c r="Q11" s="490"/>
      <c r="R11" s="490"/>
      <c r="S11" s="490"/>
      <c r="T11" s="279">
        <v>1</v>
      </c>
      <c r="U11" s="490"/>
      <c r="V11" s="301"/>
      <c r="W11" s="302"/>
      <c r="X11" s="280">
        <v>43830</v>
      </c>
      <c r="Y11" s="353" t="s">
        <v>561</v>
      </c>
      <c r="Z11" s="490"/>
      <c r="AA11" s="307" t="str">
        <f t="shared" si="0"/>
        <v/>
      </c>
      <c r="AB11" s="308" t="str">
        <f t="shared" si="6"/>
        <v/>
      </c>
      <c r="AC11" s="8" t="str">
        <f t="shared" si="2"/>
        <v/>
      </c>
      <c r="AF11" s="13" t="str">
        <f t="shared" si="3"/>
        <v>PENDIENTE</v>
      </c>
      <c r="BG11" s="13" t="str">
        <f t="shared" si="4"/>
        <v>INCUMPLIDA</v>
      </c>
      <c r="BI11" s="547" t="str">
        <f t="shared" si="5"/>
        <v>ABIERTO</v>
      </c>
    </row>
    <row r="12" spans="1:63" ht="35.1" customHeight="1" x14ac:dyDescent="0.25">
      <c r="A12" s="490"/>
      <c r="B12" s="490"/>
      <c r="C12" s="193" t="s">
        <v>154</v>
      </c>
      <c r="D12" s="490"/>
      <c r="E12" s="642"/>
      <c r="F12" s="490"/>
      <c r="G12" s="609"/>
      <c r="H12" s="481" t="s">
        <v>738</v>
      </c>
      <c r="I12" s="298" t="s">
        <v>529</v>
      </c>
      <c r="J12" s="303" t="s">
        <v>539</v>
      </c>
      <c r="K12" s="303" t="s">
        <v>550</v>
      </c>
      <c r="L12" s="490"/>
      <c r="M12" s="490"/>
      <c r="N12" s="193" t="s">
        <v>69</v>
      </c>
      <c r="O12" s="193" t="str">
        <f>IF(H12="","",VLOOKUP(H12,'[1]Procedimientos Publicar'!$C$6:$E$85,3,FALSE))</f>
        <v>SUB GERENCIA COMERCIAL</v>
      </c>
      <c r="P12" s="293" t="s">
        <v>515</v>
      </c>
      <c r="Q12" s="490"/>
      <c r="R12" s="490"/>
      <c r="S12" s="490"/>
      <c r="T12" s="279">
        <v>1</v>
      </c>
      <c r="U12" s="490"/>
      <c r="V12" s="294">
        <v>43710</v>
      </c>
      <c r="W12" s="295">
        <v>43830</v>
      </c>
      <c r="X12" s="280">
        <v>43830</v>
      </c>
      <c r="Y12" s="353" t="s">
        <v>562</v>
      </c>
      <c r="Z12" s="490"/>
      <c r="AA12" s="307" t="str">
        <f t="shared" si="0"/>
        <v/>
      </c>
      <c r="AB12" s="308" t="str">
        <f t="shared" si="6"/>
        <v/>
      </c>
      <c r="AC12" s="8" t="str">
        <f t="shared" si="2"/>
        <v/>
      </c>
      <c r="AF12" s="13" t="str">
        <f t="shared" si="3"/>
        <v>PENDIENTE</v>
      </c>
      <c r="BG12" s="13" t="str">
        <f t="shared" si="4"/>
        <v>INCUMPLIDA</v>
      </c>
      <c r="BI12" s="547" t="str">
        <f t="shared" si="5"/>
        <v>ABIERTO</v>
      </c>
    </row>
    <row r="13" spans="1:63" ht="35.1" customHeight="1" x14ac:dyDescent="0.25">
      <c r="A13" s="490"/>
      <c r="B13" s="490"/>
      <c r="C13" s="193" t="s">
        <v>154</v>
      </c>
      <c r="D13" s="490"/>
      <c r="E13" s="642"/>
      <c r="F13" s="490"/>
      <c r="G13" s="609"/>
      <c r="H13" s="481" t="s">
        <v>738</v>
      </c>
      <c r="I13" s="298" t="s">
        <v>530</v>
      </c>
      <c r="J13" s="303" t="s">
        <v>540</v>
      </c>
      <c r="K13" s="292" t="s">
        <v>551</v>
      </c>
      <c r="L13" s="490"/>
      <c r="M13" s="490"/>
      <c r="N13" s="193" t="s">
        <v>69</v>
      </c>
      <c r="O13" s="193" t="str">
        <f>IF(H13="","",VLOOKUP(H13,'[1]Procedimientos Publicar'!$C$6:$E$85,3,FALSE))</f>
        <v>SUB GERENCIA COMERCIAL</v>
      </c>
      <c r="P13" s="293" t="s">
        <v>515</v>
      </c>
      <c r="Q13" s="490"/>
      <c r="R13" s="490"/>
      <c r="S13" s="490"/>
      <c r="T13" s="279">
        <v>1</v>
      </c>
      <c r="U13" s="490"/>
      <c r="V13" s="294">
        <v>43710</v>
      </c>
      <c r="W13" s="295">
        <v>43830</v>
      </c>
      <c r="X13" s="280">
        <v>43830</v>
      </c>
      <c r="Y13" s="353" t="s">
        <v>563</v>
      </c>
      <c r="Z13" s="490"/>
      <c r="AA13" s="307" t="str">
        <f t="shared" si="0"/>
        <v/>
      </c>
      <c r="AB13" s="308" t="str">
        <f t="shared" si="6"/>
        <v/>
      </c>
      <c r="AC13" s="8" t="str">
        <f t="shared" si="2"/>
        <v/>
      </c>
      <c r="AF13" s="13" t="str">
        <f t="shared" si="3"/>
        <v>PENDIENTE</v>
      </c>
      <c r="BG13" s="13" t="str">
        <f t="shared" si="4"/>
        <v>INCUMPLIDA</v>
      </c>
      <c r="BI13" s="547" t="str">
        <f t="shared" si="5"/>
        <v>ABIERTO</v>
      </c>
    </row>
    <row r="14" spans="1:63" ht="35.1" customHeight="1" x14ac:dyDescent="0.25">
      <c r="A14" s="490"/>
      <c r="B14" s="490"/>
      <c r="C14" s="193" t="s">
        <v>154</v>
      </c>
      <c r="D14" s="490"/>
      <c r="E14" s="642"/>
      <c r="F14" s="490"/>
      <c r="G14" s="609"/>
      <c r="H14" s="481" t="s">
        <v>738</v>
      </c>
      <c r="I14" s="298" t="s">
        <v>531</v>
      </c>
      <c r="J14" s="304" t="s">
        <v>541</v>
      </c>
      <c r="K14" s="292" t="s">
        <v>552</v>
      </c>
      <c r="L14" s="490"/>
      <c r="M14" s="490"/>
      <c r="N14" s="193" t="s">
        <v>69</v>
      </c>
      <c r="O14" s="193" t="str">
        <f>IF(H14="","",VLOOKUP(H14,'[1]Procedimientos Publicar'!$C$6:$E$85,3,FALSE))</f>
        <v>SUB GERENCIA COMERCIAL</v>
      </c>
      <c r="P14" s="293" t="s">
        <v>515</v>
      </c>
      <c r="Q14" s="490"/>
      <c r="R14" s="490"/>
      <c r="S14" s="490"/>
      <c r="T14" s="279">
        <v>1</v>
      </c>
      <c r="U14" s="490"/>
      <c r="V14" s="294">
        <v>43710</v>
      </c>
      <c r="W14" s="295">
        <v>43830</v>
      </c>
      <c r="X14" s="280">
        <v>43830</v>
      </c>
      <c r="Y14" s="353" t="s">
        <v>564</v>
      </c>
      <c r="Z14" s="490"/>
      <c r="AA14" s="307" t="str">
        <f t="shared" si="0"/>
        <v/>
      </c>
      <c r="AB14" s="308" t="str">
        <f t="shared" si="6"/>
        <v/>
      </c>
      <c r="AC14" s="8" t="str">
        <f t="shared" si="2"/>
        <v/>
      </c>
      <c r="AF14" s="13" t="str">
        <f t="shared" si="3"/>
        <v>PENDIENTE</v>
      </c>
      <c r="BG14" s="13" t="str">
        <f t="shared" si="4"/>
        <v>INCUMPLIDA</v>
      </c>
      <c r="BI14" s="547" t="str">
        <f t="shared" si="5"/>
        <v>ABIERTO</v>
      </c>
    </row>
    <row r="15" spans="1:63" ht="35.1" customHeight="1" x14ac:dyDescent="0.25">
      <c r="A15" s="490"/>
      <c r="B15" s="490"/>
      <c r="C15" s="193" t="s">
        <v>154</v>
      </c>
      <c r="D15" s="490"/>
      <c r="E15" s="642"/>
      <c r="F15" s="490"/>
      <c r="G15" s="609"/>
      <c r="H15" s="481" t="s">
        <v>738</v>
      </c>
      <c r="I15" s="298" t="s">
        <v>532</v>
      </c>
      <c r="J15" s="303" t="s">
        <v>542</v>
      </c>
      <c r="K15" s="292" t="s">
        <v>553</v>
      </c>
      <c r="L15" s="490"/>
      <c r="M15" s="490"/>
      <c r="N15" s="193" t="s">
        <v>69</v>
      </c>
      <c r="O15" s="193" t="str">
        <f>IF(H15="","",VLOOKUP(H15,'[1]Procedimientos Publicar'!$C$6:$E$85,3,FALSE))</f>
        <v>SUB GERENCIA COMERCIAL</v>
      </c>
      <c r="P15" s="293" t="s">
        <v>515</v>
      </c>
      <c r="Q15" s="490"/>
      <c r="R15" s="490"/>
      <c r="S15" s="490"/>
      <c r="T15" s="279">
        <v>1</v>
      </c>
      <c r="U15" s="490"/>
      <c r="V15" s="294">
        <v>43710</v>
      </c>
      <c r="W15" s="295">
        <v>43830</v>
      </c>
      <c r="X15" s="280">
        <v>43830</v>
      </c>
      <c r="Y15" s="353" t="s">
        <v>565</v>
      </c>
      <c r="Z15" s="490"/>
      <c r="AA15" s="307" t="str">
        <f t="shared" si="0"/>
        <v/>
      </c>
      <c r="AB15" s="308" t="str">
        <f t="shared" si="6"/>
        <v/>
      </c>
      <c r="AC15" s="8" t="str">
        <f t="shared" si="2"/>
        <v/>
      </c>
      <c r="AF15" s="13" t="str">
        <f t="shared" si="3"/>
        <v>PENDIENTE</v>
      </c>
      <c r="BG15" s="13" t="str">
        <f t="shared" si="4"/>
        <v>INCUMPLIDA</v>
      </c>
      <c r="BI15" s="547" t="str">
        <f t="shared" si="5"/>
        <v>ABIERTO</v>
      </c>
    </row>
    <row r="16" spans="1:63" ht="35.1" customHeight="1" x14ac:dyDescent="0.2">
      <c r="A16" s="490"/>
      <c r="B16" s="490"/>
      <c r="C16" s="193" t="s">
        <v>154</v>
      </c>
      <c r="D16" s="490"/>
      <c r="E16" s="642"/>
      <c r="F16" s="490"/>
      <c r="G16" s="490">
        <v>3</v>
      </c>
      <c r="H16" s="481" t="s">
        <v>738</v>
      </c>
      <c r="I16" s="305" t="s">
        <v>533</v>
      </c>
      <c r="J16" s="292" t="s">
        <v>543</v>
      </c>
      <c r="K16" s="292" t="s">
        <v>554</v>
      </c>
      <c r="L16" s="490"/>
      <c r="M16" s="490"/>
      <c r="N16" s="193" t="s">
        <v>69</v>
      </c>
      <c r="O16" s="193" t="str">
        <f>IF(H16="","",VLOOKUP(H16,'[1]Procedimientos Publicar'!$C$6:$E$85,3,FALSE))</f>
        <v>SUB GERENCIA COMERCIAL</v>
      </c>
      <c r="P16" s="293" t="s">
        <v>557</v>
      </c>
      <c r="Q16" s="490"/>
      <c r="R16" s="490"/>
      <c r="S16" s="490"/>
      <c r="T16" s="279">
        <v>1</v>
      </c>
      <c r="U16" s="490"/>
      <c r="V16" s="294">
        <v>43617</v>
      </c>
      <c r="W16" s="306">
        <v>43982</v>
      </c>
      <c r="X16" s="280">
        <v>43830</v>
      </c>
      <c r="Y16" s="353" t="s">
        <v>566</v>
      </c>
      <c r="Z16" s="490"/>
      <c r="AA16" s="307" t="str">
        <f t="shared" si="0"/>
        <v/>
      </c>
      <c r="AB16" s="308" t="str">
        <f t="shared" si="6"/>
        <v/>
      </c>
      <c r="AC16" s="8" t="str">
        <f t="shared" si="2"/>
        <v/>
      </c>
      <c r="AF16" s="13" t="str">
        <f t="shared" si="3"/>
        <v>PENDIENTE</v>
      </c>
      <c r="BG16" s="13" t="str">
        <f t="shared" si="4"/>
        <v>INCUMPLIDA</v>
      </c>
      <c r="BI16" s="547" t="str">
        <f t="shared" si="5"/>
        <v>ABIERTO</v>
      </c>
    </row>
    <row r="17" spans="1:61" ht="35.1" customHeight="1" x14ac:dyDescent="0.25">
      <c r="A17" s="490"/>
      <c r="B17" s="490"/>
      <c r="C17" s="193" t="s">
        <v>154</v>
      </c>
      <c r="D17" s="490"/>
      <c r="E17" s="642"/>
      <c r="F17" s="490"/>
      <c r="G17" s="490">
        <v>4</v>
      </c>
      <c r="H17" s="481" t="s">
        <v>738</v>
      </c>
      <c r="I17" s="291" t="s">
        <v>534</v>
      </c>
      <c r="J17" s="292" t="s">
        <v>544</v>
      </c>
      <c r="K17" s="292" t="s">
        <v>555</v>
      </c>
      <c r="L17" s="490"/>
      <c r="M17" s="490"/>
      <c r="N17" s="193" t="s">
        <v>69</v>
      </c>
      <c r="O17" s="193" t="str">
        <f>IF(H17="","",VLOOKUP(H17,'[1]Procedimientos Publicar'!$C$6:$E$85,3,FALSE))</f>
        <v>SUB GERENCIA COMERCIAL</v>
      </c>
      <c r="P17" s="293"/>
      <c r="Q17" s="490"/>
      <c r="R17" s="490"/>
      <c r="S17" s="490"/>
      <c r="T17" s="279">
        <v>1</v>
      </c>
      <c r="U17" s="490"/>
      <c r="V17" s="294">
        <v>43642</v>
      </c>
      <c r="W17" s="294">
        <v>43826</v>
      </c>
      <c r="X17" s="280">
        <v>43830</v>
      </c>
      <c r="Y17" s="353" t="s">
        <v>567</v>
      </c>
      <c r="Z17" s="490"/>
      <c r="AA17" s="307" t="str">
        <f t="shared" si="0"/>
        <v/>
      </c>
      <c r="AB17" s="308" t="str">
        <f t="shared" si="6"/>
        <v/>
      </c>
      <c r="AC17" s="8" t="str">
        <f t="shared" si="2"/>
        <v/>
      </c>
      <c r="AF17" s="13" t="str">
        <f t="shared" si="3"/>
        <v>PENDIENTE</v>
      </c>
      <c r="BG17" s="13" t="str">
        <f t="shared" si="4"/>
        <v>INCUMPLIDA</v>
      </c>
      <c r="BI17" s="547" t="str">
        <f t="shared" si="5"/>
        <v>ABIERTO</v>
      </c>
    </row>
    <row r="18" spans="1:61" ht="35.1" customHeight="1" x14ac:dyDescent="0.25">
      <c r="A18" s="490"/>
      <c r="B18" s="490"/>
      <c r="C18" s="193" t="s">
        <v>154</v>
      </c>
      <c r="D18" s="490"/>
      <c r="E18" s="642"/>
      <c r="F18" s="490"/>
      <c r="G18" s="490">
        <v>5</v>
      </c>
      <c r="H18" s="481" t="s">
        <v>738</v>
      </c>
      <c r="I18" s="291" t="s">
        <v>535</v>
      </c>
      <c r="J18" s="292" t="s">
        <v>545</v>
      </c>
      <c r="K18" s="292" t="s">
        <v>556</v>
      </c>
      <c r="L18" s="490"/>
      <c r="M18" s="490"/>
      <c r="N18" s="193" t="s">
        <v>69</v>
      </c>
      <c r="O18" s="193" t="str">
        <f>IF(H18="","",VLOOKUP(H18,'[1]Procedimientos Publicar'!$C$6:$E$85,3,FALSE))</f>
        <v>SUB GERENCIA COMERCIAL</v>
      </c>
      <c r="P18" s="293" t="s">
        <v>515</v>
      </c>
      <c r="Q18" s="490"/>
      <c r="R18" s="490"/>
      <c r="S18" s="490"/>
      <c r="T18" s="279">
        <v>1</v>
      </c>
      <c r="U18" s="490"/>
      <c r="V18" s="294">
        <v>43647</v>
      </c>
      <c r="W18" s="306">
        <v>43830</v>
      </c>
      <c r="X18" s="280">
        <v>43830</v>
      </c>
      <c r="Y18" s="353" t="s">
        <v>568</v>
      </c>
      <c r="Z18" s="490"/>
      <c r="AA18" s="307" t="str">
        <f t="shared" si="0"/>
        <v/>
      </c>
      <c r="AB18" s="308" t="str">
        <f t="shared" si="6"/>
        <v/>
      </c>
      <c r="AC18" s="8" t="str">
        <f t="shared" si="2"/>
        <v/>
      </c>
      <c r="AF18" s="13" t="str">
        <f t="shared" si="3"/>
        <v>PENDIENTE</v>
      </c>
      <c r="BG18" s="13" t="str">
        <f t="shared" si="4"/>
        <v>INCUMPLIDA</v>
      </c>
      <c r="BI18" s="547" t="str">
        <f t="shared" si="5"/>
        <v>ABIERTO</v>
      </c>
    </row>
    <row r="19" spans="1:61" s="499" customFormat="1" ht="69" customHeight="1" x14ac:dyDescent="0.25">
      <c r="C19" s="500"/>
      <c r="E19" s="511"/>
      <c r="H19" s="501"/>
      <c r="I19" s="361"/>
      <c r="J19" s="366"/>
      <c r="K19" s="366"/>
      <c r="N19" s="500"/>
      <c r="O19" s="500"/>
      <c r="P19" s="258"/>
      <c r="T19" s="146"/>
      <c r="V19" s="405"/>
      <c r="W19" s="405"/>
      <c r="X19" s="147"/>
      <c r="Y19" s="361"/>
      <c r="AA19" s="362"/>
      <c r="AB19" s="365"/>
      <c r="AF19" s="470"/>
      <c r="BG19" s="470"/>
    </row>
    <row r="20" spans="1:61" s="499" customFormat="1" ht="69" customHeight="1" x14ac:dyDescent="0.25">
      <c r="C20" s="500"/>
      <c r="E20" s="511"/>
      <c r="H20" s="501"/>
      <c r="I20" s="361"/>
      <c r="J20" s="366"/>
      <c r="K20" s="366"/>
      <c r="N20" s="500"/>
      <c r="O20" s="500"/>
      <c r="P20" s="258"/>
      <c r="T20" s="146"/>
      <c r="V20" s="405"/>
      <c r="W20" s="411"/>
      <c r="X20" s="147"/>
      <c r="Y20" s="361"/>
      <c r="AA20" s="362"/>
      <c r="AB20" s="365"/>
      <c r="AF20" s="470"/>
      <c r="BG20" s="470"/>
    </row>
    <row r="21" spans="1:61"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1:61"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1:61"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1:61"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1:61"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1:61" s="466" customFormat="1" ht="69" customHeight="1" x14ac:dyDescent="0.25">
      <c r="C26" s="464"/>
      <c r="E26" s="508"/>
      <c r="H26" s="501"/>
      <c r="I26" s="202"/>
      <c r="N26" s="464"/>
      <c r="O26" s="464"/>
      <c r="P26" s="464"/>
      <c r="T26" s="146"/>
      <c r="X26" s="147"/>
      <c r="AA26" s="362"/>
      <c r="AB26" s="365"/>
      <c r="AF26" s="470"/>
      <c r="BG26" s="470"/>
    </row>
    <row r="27" spans="1:61" s="466" customFormat="1" ht="69" customHeight="1" x14ac:dyDescent="0.25">
      <c r="C27" s="464"/>
      <c r="E27" s="508"/>
      <c r="H27" s="501"/>
      <c r="I27" s="202"/>
      <c r="N27" s="464"/>
      <c r="O27" s="464"/>
      <c r="P27" s="464"/>
      <c r="T27" s="146"/>
      <c r="X27" s="147"/>
      <c r="AA27" s="362"/>
      <c r="AB27" s="365"/>
      <c r="AF27" s="470"/>
      <c r="BG27" s="470"/>
    </row>
    <row r="28" spans="1:61" s="466" customFormat="1" ht="69" customHeight="1" x14ac:dyDescent="0.25">
      <c r="C28" s="464"/>
      <c r="E28" s="508"/>
      <c r="H28" s="501"/>
      <c r="I28" s="376"/>
      <c r="N28" s="464"/>
      <c r="O28" s="464"/>
      <c r="P28" s="464"/>
      <c r="T28" s="146"/>
      <c r="X28" s="147"/>
      <c r="AA28" s="362"/>
      <c r="AB28" s="365"/>
      <c r="AF28" s="470"/>
      <c r="BG28" s="470"/>
    </row>
    <row r="29" spans="1:61"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1:61"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1:61"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1:61"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7000000}"/>
  <mergeCells count="72">
    <mergeCell ref="X1:AF1"/>
    <mergeCell ref="AY1:BF1"/>
    <mergeCell ref="G8:G10"/>
    <mergeCell ref="G11:G15"/>
    <mergeCell ref="E8:E18"/>
    <mergeCell ref="Q2:Q3"/>
    <mergeCell ref="K2:M2"/>
    <mergeCell ref="N2:N3"/>
    <mergeCell ref="O2:O3"/>
    <mergeCell ref="P2:P3"/>
    <mergeCell ref="AC2:AC3"/>
    <mergeCell ref="R2:R3"/>
    <mergeCell ref="S2:S3"/>
    <mergeCell ref="T2:T3"/>
    <mergeCell ref="U2:U3"/>
    <mergeCell ref="V2:V3"/>
    <mergeCell ref="W2:W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AH2:AH3"/>
    <mergeCell ref="AI2:AI3"/>
    <mergeCell ref="AJ2:AJ3"/>
    <mergeCell ref="X2:X3"/>
    <mergeCell ref="Y2:Y3"/>
    <mergeCell ref="Z2:Z3"/>
    <mergeCell ref="AA2:AA3"/>
    <mergeCell ref="AB2:AB3"/>
    <mergeCell ref="E5:E7"/>
    <mergeCell ref="BE2:BE3"/>
    <mergeCell ref="AY2:AY3"/>
    <mergeCell ref="AZ2:AZ3"/>
    <mergeCell ref="BA2:BA3"/>
    <mergeCell ref="BB2:BB3"/>
    <mergeCell ref="BC2:BC3"/>
    <mergeCell ref="BD2:BD3"/>
    <mergeCell ref="AR2:AR3"/>
    <mergeCell ref="AS2:AS3"/>
    <mergeCell ref="AT2:AT3"/>
    <mergeCell ref="AU2:AU3"/>
    <mergeCell ref="AV2:AV3"/>
    <mergeCell ref="AQ2:AQ3"/>
    <mergeCell ref="AD2:AD3"/>
    <mergeCell ref="AE2:AE3"/>
    <mergeCell ref="BK2:BK4"/>
    <mergeCell ref="G116:G118"/>
    <mergeCell ref="G119:G123"/>
    <mergeCell ref="G148:G150"/>
    <mergeCell ref="BF2:BF3"/>
    <mergeCell ref="BG2:BG3"/>
    <mergeCell ref="BH2:BH3"/>
    <mergeCell ref="BI2:BI3"/>
    <mergeCell ref="BJ2:BJ3"/>
    <mergeCell ref="AW2:AW3"/>
    <mergeCell ref="AK2:AK3"/>
    <mergeCell ref="AL2:AL3"/>
    <mergeCell ref="AM2:AM3"/>
    <mergeCell ref="AN2:AN3"/>
    <mergeCell ref="AP2:AP3"/>
    <mergeCell ref="AG2:AG3"/>
  </mergeCells>
  <conditionalFormatting sqref="AC29:AC191">
    <cfRule type="containsText" dxfId="245" priority="85" stopIfTrue="1" operator="containsText" text="EN TERMINO">
      <formula>NOT(ISERROR(SEARCH("EN TERMINO",AC29)))</formula>
    </cfRule>
    <cfRule type="containsText" priority="86" operator="containsText" text="AMARILLO">
      <formula>NOT(ISERROR(SEARCH("AMARILLO",AC29)))</formula>
    </cfRule>
    <cfRule type="containsText" dxfId="244" priority="87" stopIfTrue="1" operator="containsText" text="ALERTA">
      <formula>NOT(ISERROR(SEARCH("ALERTA",AC29)))</formula>
    </cfRule>
    <cfRule type="containsText" dxfId="243" priority="88" stopIfTrue="1" operator="containsText" text="OK">
      <formula>NOT(ISERROR(SEARCH("OK",AC29)))</formula>
    </cfRule>
  </conditionalFormatting>
  <conditionalFormatting sqref="AF60:AF191 AF56:AF58 BG29:BG191 AF59:BF59">
    <cfRule type="containsText" dxfId="242" priority="82" operator="containsText" text="Cumplida">
      <formula>NOT(ISERROR(SEARCH("Cumplida",AF29)))</formula>
    </cfRule>
    <cfRule type="containsText" dxfId="241" priority="83" operator="containsText" text="Pendiente">
      <formula>NOT(ISERROR(SEARCH("Pendiente",AF29)))</formula>
    </cfRule>
    <cfRule type="containsText" dxfId="240" priority="84" operator="containsText" text="Cumplida">
      <formula>NOT(ISERROR(SEARCH("Cumplida",AF29)))</formula>
    </cfRule>
  </conditionalFormatting>
  <conditionalFormatting sqref="AF60:AF191 AF30:AF47 AF49:AF58 BG29:BG191 AF59:BF59">
    <cfRule type="containsText" dxfId="239" priority="81" stopIfTrue="1" operator="containsText" text="CUMPLIDA">
      <formula>NOT(ISERROR(SEARCH("CUMPLIDA",AF29)))</formula>
    </cfRule>
  </conditionalFormatting>
  <conditionalFormatting sqref="AF60:AF191 AF30:AF47 AF49:AF58 BG29:BG191 AF59:BF59">
    <cfRule type="containsText" dxfId="238" priority="80" stopIfTrue="1" operator="containsText" text="INCUMPLIDA">
      <formula>NOT(ISERROR(SEARCH("INCUMPLIDA",AF29)))</formula>
    </cfRule>
  </conditionalFormatting>
  <conditionalFormatting sqref="AF48 AF29:AF30 AF33:AF36 AF42 AF50">
    <cfRule type="containsText" dxfId="237" priority="79" operator="containsText" text="PENDIENTE">
      <formula>NOT(ISERROR(SEARCH("PENDIENTE",AF29)))</formula>
    </cfRule>
  </conditionalFormatting>
  <conditionalFormatting sqref="AC21:AC28">
    <cfRule type="containsText" dxfId="236" priority="75" stopIfTrue="1" operator="containsText" text="EN TERMINO">
      <formula>NOT(ISERROR(SEARCH("EN TERMINO",AC21)))</formula>
    </cfRule>
    <cfRule type="containsText" priority="76" operator="containsText" text="AMARILLO">
      <formula>NOT(ISERROR(SEARCH("AMARILLO",AC21)))</formula>
    </cfRule>
    <cfRule type="containsText" dxfId="235" priority="77" stopIfTrue="1" operator="containsText" text="ALERTA">
      <formula>NOT(ISERROR(SEARCH("ALERTA",AC21)))</formula>
    </cfRule>
    <cfRule type="containsText" dxfId="234" priority="78" stopIfTrue="1" operator="containsText" text="OK">
      <formula>NOT(ISERROR(SEARCH("OK",AC21)))</formula>
    </cfRule>
  </conditionalFormatting>
  <conditionalFormatting sqref="BG21:BG28">
    <cfRule type="containsText" dxfId="233" priority="72" operator="containsText" text="Cumplida">
      <formula>NOT(ISERROR(SEARCH("Cumplida",BG21)))</formula>
    </cfRule>
    <cfRule type="containsText" dxfId="232" priority="73" operator="containsText" text="Pendiente">
      <formula>NOT(ISERROR(SEARCH("Pendiente",BG21)))</formula>
    </cfRule>
    <cfRule type="containsText" dxfId="231" priority="74" operator="containsText" text="Cumplida">
      <formula>NOT(ISERROR(SEARCH("Cumplida",BG21)))</formula>
    </cfRule>
  </conditionalFormatting>
  <conditionalFormatting sqref="AF21:AF28 BG21:BG28">
    <cfRule type="containsText" dxfId="230" priority="71" stopIfTrue="1" operator="containsText" text="CUMPLIDA">
      <formula>NOT(ISERROR(SEARCH("CUMPLIDA",AF21)))</formula>
    </cfRule>
  </conditionalFormatting>
  <conditionalFormatting sqref="AF21:AF28 BG21:BG28">
    <cfRule type="containsText" dxfId="229" priority="70" stopIfTrue="1" operator="containsText" text="INCUMPLIDA">
      <formula>NOT(ISERROR(SEARCH("INCUMPLIDA",AF21)))</formula>
    </cfRule>
  </conditionalFormatting>
  <conditionalFormatting sqref="AF25">
    <cfRule type="containsText" dxfId="228" priority="69" operator="containsText" text="PENDIENTE">
      <formula>NOT(ISERROR(SEARCH("PENDIENTE",AF25)))</formula>
    </cfRule>
  </conditionalFormatting>
  <conditionalFormatting sqref="AC5:AC7">
    <cfRule type="containsText" dxfId="227" priority="47" stopIfTrue="1" operator="containsText" text="EN TERMINO">
      <formula>NOT(ISERROR(SEARCH("EN TERMINO",AC5)))</formula>
    </cfRule>
    <cfRule type="containsText" priority="48" operator="containsText" text="AMARILLO">
      <formula>NOT(ISERROR(SEARCH("AMARILLO",AC5)))</formula>
    </cfRule>
    <cfRule type="containsText" dxfId="226" priority="49" stopIfTrue="1" operator="containsText" text="ALERTA">
      <formula>NOT(ISERROR(SEARCH("ALERTA",AC5)))</formula>
    </cfRule>
    <cfRule type="containsText" dxfId="225" priority="50" stopIfTrue="1" operator="containsText" text="OK">
      <formula>NOT(ISERROR(SEARCH("OK",AC5)))</formula>
    </cfRule>
  </conditionalFormatting>
  <conditionalFormatting sqref="BG5:BG7 AF5:AF7">
    <cfRule type="containsText" dxfId="224" priority="44" operator="containsText" text="Cumplida">
      <formula>NOT(ISERROR(SEARCH("Cumplida",AF5)))</formula>
    </cfRule>
    <cfRule type="containsText" dxfId="223" priority="45" operator="containsText" text="Pendiente">
      <formula>NOT(ISERROR(SEARCH("Pendiente",AF5)))</formula>
    </cfRule>
    <cfRule type="containsText" dxfId="222" priority="46" operator="containsText" text="Cumplida">
      <formula>NOT(ISERROR(SEARCH("Cumplida",AF5)))</formula>
    </cfRule>
  </conditionalFormatting>
  <conditionalFormatting sqref="BG5:BG7 AF5:AF7">
    <cfRule type="containsText" dxfId="221" priority="43" stopIfTrue="1" operator="containsText" text="CUMPLIDA">
      <formula>NOT(ISERROR(SEARCH("CUMPLIDA",AF5)))</formula>
    </cfRule>
  </conditionalFormatting>
  <conditionalFormatting sqref="BG5:BG7 AF5:AF7">
    <cfRule type="containsText" dxfId="220" priority="42" stopIfTrue="1" operator="containsText" text="INCUMPLIDA">
      <formula>NOT(ISERROR(SEARCH("INCUMPLIDA",AF5)))</formula>
    </cfRule>
  </conditionalFormatting>
  <conditionalFormatting sqref="AC8:AC9">
    <cfRule type="containsText" dxfId="219" priority="38" stopIfTrue="1" operator="containsText" text="EN TERMINO">
      <formula>NOT(ISERROR(SEARCH("EN TERMINO",AC8)))</formula>
    </cfRule>
    <cfRule type="containsText" priority="39" operator="containsText" text="AMARILLO">
      <formula>NOT(ISERROR(SEARCH("AMARILLO",AC8)))</formula>
    </cfRule>
    <cfRule type="containsText" dxfId="218" priority="40" stopIfTrue="1" operator="containsText" text="ALERTA">
      <formula>NOT(ISERROR(SEARCH("ALERTA",AC8)))</formula>
    </cfRule>
    <cfRule type="containsText" dxfId="217" priority="41" stopIfTrue="1" operator="containsText" text="OK">
      <formula>NOT(ISERROR(SEARCH("OK",AC8)))</formula>
    </cfRule>
  </conditionalFormatting>
  <conditionalFormatting sqref="BG8:BG9 AF8:AF9">
    <cfRule type="containsText" dxfId="216" priority="35" operator="containsText" text="Cumplida">
      <formula>NOT(ISERROR(SEARCH("Cumplida",AF8)))</formula>
    </cfRule>
    <cfRule type="containsText" dxfId="215" priority="36" operator="containsText" text="Pendiente">
      <formula>NOT(ISERROR(SEARCH("Pendiente",AF8)))</formula>
    </cfRule>
    <cfRule type="containsText" dxfId="214" priority="37" operator="containsText" text="Cumplida">
      <formula>NOT(ISERROR(SEARCH("Cumplida",AF8)))</formula>
    </cfRule>
  </conditionalFormatting>
  <conditionalFormatting sqref="BG8:BG9 AF8:AF9">
    <cfRule type="containsText" dxfId="213" priority="33" stopIfTrue="1" operator="containsText" text="CUMPLIDA">
      <formula>NOT(ISERROR(SEARCH("CUMPLIDA",AF8)))</formula>
    </cfRule>
    <cfRule type="containsText" dxfId="212" priority="34" stopIfTrue="1" operator="containsText" text="INCUMPLIDA">
      <formula>NOT(ISERROR(SEARCH("INCUMPLIDA",AF8)))</formula>
    </cfRule>
  </conditionalFormatting>
  <conditionalFormatting sqref="BG8:BG9 AF8:AF9">
    <cfRule type="containsText" dxfId="211" priority="32" operator="containsText" text="INCUMPLIDA">
      <formula>NOT(ISERROR(SEARCH("INCUMPLIDA",AF8)))</formula>
    </cfRule>
  </conditionalFormatting>
  <conditionalFormatting sqref="AC10:AC20">
    <cfRule type="containsText" dxfId="210" priority="28" stopIfTrue="1" operator="containsText" text="EN TERMINO">
      <formula>NOT(ISERROR(SEARCH("EN TERMINO",AC10)))</formula>
    </cfRule>
    <cfRule type="containsText" priority="29" operator="containsText" text="AMARILLO">
      <formula>NOT(ISERROR(SEARCH("AMARILLO",AC10)))</formula>
    </cfRule>
    <cfRule type="containsText" dxfId="209" priority="30" stopIfTrue="1" operator="containsText" text="ALERTA">
      <formula>NOT(ISERROR(SEARCH("ALERTA",AC10)))</formula>
    </cfRule>
    <cfRule type="containsText" dxfId="208" priority="31" stopIfTrue="1" operator="containsText" text="OK">
      <formula>NOT(ISERROR(SEARCH("OK",AC10)))</formula>
    </cfRule>
  </conditionalFormatting>
  <conditionalFormatting sqref="BG10:BG20 AF10:AF20">
    <cfRule type="containsText" dxfId="207" priority="25" operator="containsText" text="Cumplida">
      <formula>NOT(ISERROR(SEARCH("Cumplida",AF10)))</formula>
    </cfRule>
    <cfRule type="containsText" dxfId="206" priority="26" operator="containsText" text="Pendiente">
      <formula>NOT(ISERROR(SEARCH("Pendiente",AF10)))</formula>
    </cfRule>
    <cfRule type="containsText" dxfId="205" priority="27" operator="containsText" text="Cumplida">
      <formula>NOT(ISERROR(SEARCH("Cumplida",AF10)))</formula>
    </cfRule>
  </conditionalFormatting>
  <conditionalFormatting sqref="BG10:BG20 AF10:AF20">
    <cfRule type="containsText" dxfId="204" priority="24" stopIfTrue="1" operator="containsText" text="CUMPLIDA">
      <formula>NOT(ISERROR(SEARCH("CUMPLIDA",AF10)))</formula>
    </cfRule>
  </conditionalFormatting>
  <conditionalFormatting sqref="BG10:BG20 AF10:AF20">
    <cfRule type="containsText" dxfId="203" priority="23" stopIfTrue="1" operator="containsText" text="INCUMPLIDA">
      <formula>NOT(ISERROR(SEARCH("INCUMPLIDA",AF10)))</formula>
    </cfRule>
  </conditionalFormatting>
  <conditionalFormatting sqref="AC5:AC18">
    <cfRule type="containsText" dxfId="202" priority="19" stopIfTrue="1" operator="containsText" text="EN TERMINO">
      <formula>NOT(ISERROR(SEARCH("EN TERMINO",AC5)))</formula>
    </cfRule>
    <cfRule type="containsText" priority="20" operator="containsText" text="AMARILLO">
      <formula>NOT(ISERROR(SEARCH("AMARILLO",AC5)))</formula>
    </cfRule>
    <cfRule type="containsText" dxfId="201" priority="21" stopIfTrue="1" operator="containsText" text="ALERTA">
      <formula>NOT(ISERROR(SEARCH("ALERTA",AC5)))</formula>
    </cfRule>
    <cfRule type="containsText" dxfId="200" priority="22" stopIfTrue="1" operator="containsText" text="OK">
      <formula>NOT(ISERROR(SEARCH("OK",AC5)))</formula>
    </cfRule>
  </conditionalFormatting>
  <conditionalFormatting sqref="BG5:BG18 AF5:AF18">
    <cfRule type="containsText" dxfId="199" priority="16" operator="containsText" text="Cumplida">
      <formula>NOT(ISERROR(SEARCH("Cumplida",AF5)))</formula>
    </cfRule>
    <cfRule type="containsText" dxfId="198" priority="17" operator="containsText" text="Pendiente">
      <formula>NOT(ISERROR(SEARCH("Pendiente",AF5)))</formula>
    </cfRule>
    <cfRule type="containsText" dxfId="197" priority="18" operator="containsText" text="Cumplida">
      <formula>NOT(ISERROR(SEARCH("Cumplida",AF5)))</formula>
    </cfRule>
  </conditionalFormatting>
  <conditionalFormatting sqref="BG5:BG18 AF5:AF18">
    <cfRule type="containsText" dxfId="196" priority="15" stopIfTrue="1" operator="containsText" text="CUMPLIDA">
      <formula>NOT(ISERROR(SEARCH("CUMPLIDA",AF5)))</formula>
    </cfRule>
  </conditionalFormatting>
  <conditionalFormatting sqref="BG5:BG18 AF5:AF18">
    <cfRule type="containsText" dxfId="195" priority="14" stopIfTrue="1" operator="containsText" text="INCUMPLIDA">
      <formula>NOT(ISERROR(SEARCH("INCUMPLIDA",AF5)))</formula>
    </cfRule>
  </conditionalFormatting>
  <conditionalFormatting sqref="AF5:AF18">
    <cfRule type="containsText" dxfId="194" priority="13" operator="containsText" text="PENDIENTE">
      <formula>NOT(ISERROR(SEARCH("PENDIENTE",AF5)))</formula>
    </cfRule>
  </conditionalFormatting>
  <conditionalFormatting sqref="AF5:AF18">
    <cfRule type="containsText" dxfId="193" priority="12" stopIfTrue="1" operator="containsText" text="PENDIENTE">
      <formula>NOT(ISERROR(SEARCH("PENDIENTE",AF5)))</formula>
    </cfRule>
  </conditionalFormatting>
  <conditionalFormatting sqref="BI5:BI18">
    <cfRule type="containsText" dxfId="192" priority="4" operator="containsText" text="cerrada">
      <formula>NOT(ISERROR(SEARCH("cerrada",BI5)))</formula>
    </cfRule>
    <cfRule type="containsText" dxfId="191" priority="5" operator="containsText" text="cerrado">
      <formula>NOT(ISERROR(SEARCH("cerrado",BI5)))</formula>
    </cfRule>
    <cfRule type="containsText" dxfId="190" priority="6" operator="containsText" text="Abierto">
      <formula>NOT(ISERROR(SEARCH("Abierto",BI5)))</formula>
    </cfRule>
  </conditionalFormatting>
  <conditionalFormatting sqref="BI5:BI18">
    <cfRule type="containsText" dxfId="189" priority="1" operator="containsText" text="cerrada">
      <formula>NOT(ISERROR(SEARCH("cerrada",BI5)))</formula>
    </cfRule>
    <cfRule type="containsText" dxfId="188" priority="2" operator="containsText" text="cerrado">
      <formula>NOT(ISERROR(SEARCH("cerrado",BI5)))</formula>
    </cfRule>
    <cfRule type="containsText" dxfId="187" priority="3" operator="containsText" text="Abierto">
      <formula>NOT(ISERROR(SEARCH("Abierto",BI5)))</formula>
    </cfRule>
  </conditionalFormatting>
  <dataValidations count="12">
    <dataValidation type="list" allowBlank="1" showInputMessage="1" showErrorMessage="1" sqref="N5:N191" xr:uid="{00000000-0002-0000-07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7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7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7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7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7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7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7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xr:uid="{00000000-0002-0000-07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xr:uid="{00000000-0002-0000-07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700-00000A000000}">
      <formula1>-2147483647</formula1>
      <formula2>2147483647</formula2>
    </dataValidation>
    <dataValidation type="list" allowBlank="1" showInputMessage="1" showErrorMessage="1" sqref="H49:H53 H147:H154 P95:P96 H108:H126 P100:P112 P88 P53:P72 P127:P146 P155:P191 P75:P84 H68:H75 H80:H99 P21:P51 H5:H20" xr:uid="{00000000-0002-0000-07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H5" sqref="H5"/>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9" width="11.42578125" style="1" hidden="1" customWidth="1" outlineLevel="1"/>
    <col min="60" max="60" width="11.42578125" style="1" collapsed="1"/>
    <col min="61" max="16384" width="11.42578125" style="1"/>
  </cols>
  <sheetData>
    <row r="1" spans="1:63" ht="15" customHeight="1" x14ac:dyDescent="0.25">
      <c r="A1" s="587" t="s">
        <v>0</v>
      </c>
      <c r="B1" s="587"/>
      <c r="C1" s="587"/>
      <c r="D1" s="587"/>
      <c r="E1" s="587"/>
      <c r="F1" s="587"/>
      <c r="G1" s="587"/>
      <c r="H1" s="587"/>
      <c r="I1" s="587"/>
      <c r="J1" s="584" t="s">
        <v>1</v>
      </c>
      <c r="K1" s="584"/>
      <c r="L1" s="584"/>
      <c r="M1" s="584"/>
      <c r="N1" s="584"/>
      <c r="O1" s="584"/>
      <c r="P1" s="584"/>
      <c r="Q1" s="584"/>
      <c r="R1" s="584"/>
      <c r="S1" s="584"/>
      <c r="T1" s="584"/>
      <c r="U1" s="584"/>
      <c r="V1" s="584"/>
      <c r="W1" s="584"/>
      <c r="X1" s="585" t="s">
        <v>876</v>
      </c>
      <c r="Y1" s="585"/>
      <c r="Z1" s="585"/>
      <c r="AA1" s="585"/>
      <c r="AB1" s="585"/>
      <c r="AC1" s="585"/>
      <c r="AD1" s="585"/>
      <c r="AE1" s="585"/>
      <c r="AF1" s="585"/>
      <c r="AG1" s="590" t="s">
        <v>716</v>
      </c>
      <c r="AH1" s="590"/>
      <c r="AI1" s="590"/>
      <c r="AJ1" s="590"/>
      <c r="AK1" s="590"/>
      <c r="AL1" s="590"/>
      <c r="AM1" s="590"/>
      <c r="AN1" s="590"/>
      <c r="AO1" s="456"/>
      <c r="AP1" s="594" t="s">
        <v>717</v>
      </c>
      <c r="AQ1" s="594"/>
      <c r="AR1" s="594"/>
      <c r="AS1" s="594"/>
      <c r="AT1" s="594"/>
      <c r="AU1" s="594"/>
      <c r="AV1" s="594"/>
      <c r="AW1" s="594"/>
      <c r="AX1" s="461"/>
      <c r="AY1" s="608" t="s">
        <v>718</v>
      </c>
      <c r="AZ1" s="608"/>
      <c r="BA1" s="608"/>
      <c r="BB1" s="608"/>
      <c r="BC1" s="608"/>
      <c r="BD1" s="608"/>
      <c r="BE1" s="608"/>
      <c r="BF1" s="608"/>
      <c r="BG1" s="557"/>
      <c r="BH1" s="641" t="s">
        <v>2</v>
      </c>
      <c r="BI1" s="641"/>
      <c r="BJ1" s="641"/>
      <c r="BK1" s="641"/>
    </row>
    <row r="2" spans="1:63" ht="15" customHeight="1" x14ac:dyDescent="0.25">
      <c r="A2" s="586" t="s">
        <v>3</v>
      </c>
      <c r="B2" s="586" t="s">
        <v>4</v>
      </c>
      <c r="C2" s="586" t="s">
        <v>5</v>
      </c>
      <c r="D2" s="586" t="s">
        <v>6</v>
      </c>
      <c r="E2" s="586" t="s">
        <v>7</v>
      </c>
      <c r="F2" s="586" t="s">
        <v>8</v>
      </c>
      <c r="G2" s="586" t="s">
        <v>9</v>
      </c>
      <c r="H2" s="586" t="s">
        <v>10</v>
      </c>
      <c r="I2" s="586" t="s">
        <v>11</v>
      </c>
      <c r="J2" s="589" t="s">
        <v>12</v>
      </c>
      <c r="K2" s="584" t="s">
        <v>13</v>
      </c>
      <c r="L2" s="584"/>
      <c r="M2" s="584"/>
      <c r="N2" s="589" t="s">
        <v>14</v>
      </c>
      <c r="O2" s="589" t="s">
        <v>15</v>
      </c>
      <c r="P2" s="589" t="s">
        <v>16</v>
      </c>
      <c r="Q2" s="589" t="s">
        <v>17</v>
      </c>
      <c r="R2" s="589" t="s">
        <v>18</v>
      </c>
      <c r="S2" s="589" t="s">
        <v>19</v>
      </c>
      <c r="T2" s="589" t="s">
        <v>20</v>
      </c>
      <c r="U2" s="589" t="s">
        <v>21</v>
      </c>
      <c r="V2" s="589" t="s">
        <v>22</v>
      </c>
      <c r="W2" s="589" t="s">
        <v>23</v>
      </c>
      <c r="X2" s="588" t="s">
        <v>77</v>
      </c>
      <c r="Y2" s="588" t="s">
        <v>24</v>
      </c>
      <c r="Z2" s="588" t="s">
        <v>25</v>
      </c>
      <c r="AA2" s="588" t="s">
        <v>26</v>
      </c>
      <c r="AB2" s="588" t="s">
        <v>73</v>
      </c>
      <c r="AC2" s="588" t="s">
        <v>27</v>
      </c>
      <c r="AD2" s="588" t="s">
        <v>28</v>
      </c>
      <c r="AE2" s="588" t="s">
        <v>29</v>
      </c>
      <c r="AF2" s="457"/>
      <c r="AG2" s="591" t="s">
        <v>30</v>
      </c>
      <c r="AH2" s="591" t="s">
        <v>31</v>
      </c>
      <c r="AI2" s="591" t="s">
        <v>32</v>
      </c>
      <c r="AJ2" s="591" t="s">
        <v>33</v>
      </c>
      <c r="AK2" s="591" t="s">
        <v>74</v>
      </c>
      <c r="AL2" s="591" t="s">
        <v>34</v>
      </c>
      <c r="AM2" s="591" t="s">
        <v>35</v>
      </c>
      <c r="AN2" s="591" t="s">
        <v>36</v>
      </c>
      <c r="AO2" s="458"/>
      <c r="AP2" s="595" t="s">
        <v>37</v>
      </c>
      <c r="AQ2" s="595" t="s">
        <v>38</v>
      </c>
      <c r="AR2" s="595" t="s">
        <v>39</v>
      </c>
      <c r="AS2" s="595" t="s">
        <v>40</v>
      </c>
      <c r="AT2" s="595" t="s">
        <v>75</v>
      </c>
      <c r="AU2" s="595" t="s">
        <v>41</v>
      </c>
      <c r="AV2" s="595" t="s">
        <v>42</v>
      </c>
      <c r="AW2" s="595" t="s">
        <v>43</v>
      </c>
      <c r="AX2" s="462"/>
      <c r="AY2" s="586" t="s">
        <v>37</v>
      </c>
      <c r="AZ2" s="586" t="s">
        <v>38</v>
      </c>
      <c r="BA2" s="586" t="s">
        <v>39</v>
      </c>
      <c r="BB2" s="586" t="s">
        <v>40</v>
      </c>
      <c r="BC2" s="586" t="s">
        <v>76</v>
      </c>
      <c r="BD2" s="586" t="s">
        <v>41</v>
      </c>
      <c r="BE2" s="586" t="s">
        <v>42</v>
      </c>
      <c r="BF2" s="586" t="s">
        <v>43</v>
      </c>
      <c r="BG2" s="593" t="s">
        <v>44</v>
      </c>
      <c r="BH2" s="593" t="s">
        <v>877</v>
      </c>
      <c r="BI2" s="593" t="s">
        <v>46</v>
      </c>
      <c r="BJ2" s="593" t="s">
        <v>47</v>
      </c>
      <c r="BK2" s="592" t="s">
        <v>48</v>
      </c>
    </row>
    <row r="3" spans="1:63" ht="66" customHeight="1" x14ac:dyDescent="0.25">
      <c r="A3" s="586"/>
      <c r="B3" s="586"/>
      <c r="C3" s="586"/>
      <c r="D3" s="586"/>
      <c r="E3" s="586"/>
      <c r="F3" s="586"/>
      <c r="G3" s="586"/>
      <c r="H3" s="586"/>
      <c r="I3" s="586"/>
      <c r="J3" s="589"/>
      <c r="K3" s="454" t="s">
        <v>49</v>
      </c>
      <c r="L3" s="454" t="s">
        <v>70</v>
      </c>
      <c r="M3" s="454" t="s">
        <v>71</v>
      </c>
      <c r="N3" s="589"/>
      <c r="O3" s="589"/>
      <c r="P3" s="589"/>
      <c r="Q3" s="589"/>
      <c r="R3" s="589"/>
      <c r="S3" s="589"/>
      <c r="T3" s="589"/>
      <c r="U3" s="589"/>
      <c r="V3" s="589"/>
      <c r="W3" s="589"/>
      <c r="X3" s="588"/>
      <c r="Y3" s="588"/>
      <c r="Z3" s="588"/>
      <c r="AA3" s="588"/>
      <c r="AB3" s="588"/>
      <c r="AC3" s="588"/>
      <c r="AD3" s="588"/>
      <c r="AE3" s="588"/>
      <c r="AF3" s="457" t="s">
        <v>44</v>
      </c>
      <c r="AG3" s="591"/>
      <c r="AH3" s="591"/>
      <c r="AI3" s="591"/>
      <c r="AJ3" s="591"/>
      <c r="AK3" s="591"/>
      <c r="AL3" s="591"/>
      <c r="AM3" s="591"/>
      <c r="AN3" s="591"/>
      <c r="AO3" s="458" t="s">
        <v>44</v>
      </c>
      <c r="AP3" s="595"/>
      <c r="AQ3" s="595"/>
      <c r="AR3" s="595"/>
      <c r="AS3" s="595"/>
      <c r="AT3" s="595"/>
      <c r="AU3" s="595"/>
      <c r="AV3" s="595"/>
      <c r="AW3" s="595"/>
      <c r="AX3" s="462" t="s">
        <v>44</v>
      </c>
      <c r="AY3" s="586"/>
      <c r="AZ3" s="586"/>
      <c r="BA3" s="586"/>
      <c r="BB3" s="586"/>
      <c r="BC3" s="586"/>
      <c r="BD3" s="586"/>
      <c r="BE3" s="586"/>
      <c r="BF3" s="586"/>
      <c r="BG3" s="593"/>
      <c r="BH3" s="593"/>
      <c r="BI3" s="593"/>
      <c r="BJ3" s="593"/>
      <c r="BK3" s="592"/>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592"/>
    </row>
    <row r="5" spans="1:63" ht="35.1" customHeight="1" x14ac:dyDescent="0.25">
      <c r="A5" s="309"/>
      <c r="B5" s="309"/>
      <c r="C5" s="310" t="s">
        <v>154</v>
      </c>
      <c r="D5" s="309"/>
      <c r="E5" s="605" t="s">
        <v>570</v>
      </c>
      <c r="F5" s="309"/>
      <c r="G5" s="309">
        <v>5</v>
      </c>
      <c r="H5" s="482" t="s">
        <v>739</v>
      </c>
      <c r="I5" s="317" t="s">
        <v>571</v>
      </c>
      <c r="J5" s="309"/>
      <c r="K5" s="318" t="s">
        <v>573</v>
      </c>
      <c r="L5" s="309"/>
      <c r="M5" s="309"/>
      <c r="N5" s="310" t="s">
        <v>69</v>
      </c>
      <c r="O5" s="310" t="str">
        <f>IF(H5="","",VLOOKUP(H5,'[2]Procedimientos Publicar'!$C$5:$E$85,3,FALSE))</f>
        <v>GERENCIA</v>
      </c>
      <c r="P5" s="310" t="s">
        <v>569</v>
      </c>
      <c r="Q5" s="309"/>
      <c r="R5" s="309"/>
      <c r="S5" s="309"/>
      <c r="T5" s="313">
        <v>1</v>
      </c>
      <c r="U5" s="309"/>
      <c r="V5" s="309"/>
      <c r="W5" s="309"/>
      <c r="X5" s="314">
        <v>43830</v>
      </c>
      <c r="Y5" s="309"/>
      <c r="Z5" s="309"/>
      <c r="AA5" s="324" t="str">
        <f t="shared" ref="AA5:AA15" si="0">(IF(Z5="","",IF(OR($M5=0,$M5="",$X5=""),"",Z5/$M5)))</f>
        <v/>
      </c>
      <c r="AB5" s="325" t="str">
        <f t="shared" ref="AB5:AB15" si="1">(IF(OR($T5="",AA5=""),"",IF(OR($T5=0,AA5=0),0,IF((AA5*100%)/$T5&gt;100%,100%,(AA5*100%)/$T5))))</f>
        <v/>
      </c>
      <c r="AC5" s="8" t="str">
        <f t="shared" ref="AC5:AC15" si="2">IF(Z5="","",IF(AB5&lt;100%, IF(AB5&lt;25%, "ALERTA","EN TERMINO"), IF(AB5=100%, "OK", "EN TERMINO")))</f>
        <v/>
      </c>
      <c r="AF5" s="13"/>
      <c r="BG5" s="13" t="str">
        <f t="shared" ref="BG5:BG15" si="3">IF(AB5=100%,"CUMPLIDA","INCUMPLIDA")</f>
        <v>INCUMPLIDA</v>
      </c>
      <c r="BI5" s="547" t="str">
        <f>IF(AF5="CUMPLIDA","CERRADO","ABIERTO")</f>
        <v>ABIERTO</v>
      </c>
    </row>
    <row r="6" spans="1:63" ht="35.1" customHeight="1" x14ac:dyDescent="0.25">
      <c r="A6" s="309"/>
      <c r="B6" s="309"/>
      <c r="C6" s="310" t="s">
        <v>154</v>
      </c>
      <c r="D6" s="309"/>
      <c r="E6" s="605"/>
      <c r="F6" s="309"/>
      <c r="G6" s="309">
        <v>6</v>
      </c>
      <c r="H6" s="482" t="s">
        <v>739</v>
      </c>
      <c r="I6" s="112" t="s">
        <v>572</v>
      </c>
      <c r="J6" s="309"/>
      <c r="K6" s="184" t="s">
        <v>574</v>
      </c>
      <c r="L6" s="309"/>
      <c r="M6" s="309"/>
      <c r="N6" s="310" t="s">
        <v>69</v>
      </c>
      <c r="O6" s="310" t="str">
        <f>IF(H6="","",VLOOKUP(H6,'[2]Procedimientos Publicar'!$C$5:$E$85,3,FALSE))</f>
        <v>GERENCIA</v>
      </c>
      <c r="P6" s="310" t="s">
        <v>569</v>
      </c>
      <c r="Q6" s="309"/>
      <c r="R6" s="309"/>
      <c r="S6" s="309"/>
      <c r="T6" s="313">
        <v>1</v>
      </c>
      <c r="U6" s="309"/>
      <c r="V6" s="309"/>
      <c r="W6" s="309"/>
      <c r="X6" s="314">
        <v>43830</v>
      </c>
      <c r="Y6" s="309"/>
      <c r="Z6" s="309"/>
      <c r="AA6" s="324" t="str">
        <f t="shared" si="0"/>
        <v/>
      </c>
      <c r="AB6" s="325" t="str">
        <f t="shared" si="1"/>
        <v/>
      </c>
      <c r="AC6" s="8" t="str">
        <f t="shared" si="2"/>
        <v/>
      </c>
      <c r="AF6" s="13"/>
      <c r="BG6" s="13" t="str">
        <f t="shared" si="3"/>
        <v>INCUMPLIDA</v>
      </c>
      <c r="BI6" s="547" t="str">
        <f t="shared" ref="BI6:BI15" si="4">IF(AF6="CUMPLIDA","CERRADO","ABIERTO")</f>
        <v>ABIERTO</v>
      </c>
    </row>
    <row r="7" spans="1:63" ht="35.1" customHeight="1" x14ac:dyDescent="0.25">
      <c r="A7" s="143"/>
      <c r="B7" s="143"/>
      <c r="C7" s="2" t="s">
        <v>154</v>
      </c>
      <c r="D7" s="143"/>
      <c r="E7" s="606" t="s">
        <v>586</v>
      </c>
      <c r="F7" s="143"/>
      <c r="G7" s="143">
        <v>1</v>
      </c>
      <c r="H7" s="483" t="s">
        <v>739</v>
      </c>
      <c r="I7" s="319" t="s">
        <v>575</v>
      </c>
      <c r="J7" s="143"/>
      <c r="K7" s="320" t="s">
        <v>584</v>
      </c>
      <c r="L7" s="143"/>
      <c r="M7" s="143"/>
      <c r="N7" s="2" t="s">
        <v>69</v>
      </c>
      <c r="O7" s="2" t="str">
        <f>IF(H7="","",VLOOKUP(H7,'[2]Procedimientos Publicar'!$C$5:$E$85,3,FALSE))</f>
        <v>GERENCIA</v>
      </c>
      <c r="P7" s="2" t="s">
        <v>569</v>
      </c>
      <c r="Q7" s="143"/>
      <c r="R7" s="143"/>
      <c r="S7" s="143"/>
      <c r="T7" s="144">
        <v>1</v>
      </c>
      <c r="U7" s="143"/>
      <c r="V7" s="143"/>
      <c r="W7" s="143"/>
      <c r="X7" s="145">
        <v>43830</v>
      </c>
      <c r="Y7" s="143"/>
      <c r="Z7" s="143"/>
      <c r="AA7" s="326" t="str">
        <f t="shared" si="0"/>
        <v/>
      </c>
      <c r="AB7" s="327" t="str">
        <f t="shared" si="1"/>
        <v/>
      </c>
      <c r="AC7" s="8" t="str">
        <f t="shared" si="2"/>
        <v/>
      </c>
      <c r="AF7" s="13"/>
      <c r="BG7" s="13" t="str">
        <f t="shared" si="3"/>
        <v>INCUMPLIDA</v>
      </c>
      <c r="BI7" s="547" t="str">
        <f t="shared" si="4"/>
        <v>ABIERTO</v>
      </c>
    </row>
    <row r="8" spans="1:63" ht="35.1" customHeight="1" x14ac:dyDescent="0.25">
      <c r="A8" s="143"/>
      <c r="B8" s="143"/>
      <c r="C8" s="2" t="s">
        <v>154</v>
      </c>
      <c r="D8" s="143"/>
      <c r="E8" s="606"/>
      <c r="F8" s="143"/>
      <c r="G8" s="143">
        <v>2</v>
      </c>
      <c r="H8" s="483" t="s">
        <v>739</v>
      </c>
      <c r="I8" s="319" t="s">
        <v>576</v>
      </c>
      <c r="J8" s="143"/>
      <c r="K8" s="320" t="s">
        <v>585</v>
      </c>
      <c r="L8" s="143"/>
      <c r="M8" s="143"/>
      <c r="N8" s="2" t="s">
        <v>69</v>
      </c>
      <c r="O8" s="2" t="str">
        <f>IF(H8="","",VLOOKUP(H8,'[2]Procedimientos Publicar'!$C$5:$E$85,3,FALSE))</f>
        <v>GERENCIA</v>
      </c>
      <c r="P8" s="2" t="s">
        <v>569</v>
      </c>
      <c r="Q8" s="143"/>
      <c r="R8" s="143"/>
      <c r="S8" s="143"/>
      <c r="T8" s="144">
        <v>1</v>
      </c>
      <c r="U8" s="143"/>
      <c r="V8" s="143"/>
      <c r="W8" s="143"/>
      <c r="X8" s="145">
        <v>43830</v>
      </c>
      <c r="Y8" s="143"/>
      <c r="Z8" s="143"/>
      <c r="AA8" s="326" t="str">
        <f t="shared" si="0"/>
        <v/>
      </c>
      <c r="AB8" s="327" t="str">
        <f t="shared" si="1"/>
        <v/>
      </c>
      <c r="AC8" s="8" t="str">
        <f t="shared" si="2"/>
        <v/>
      </c>
      <c r="AF8" s="13"/>
      <c r="BG8" s="13" t="str">
        <f t="shared" si="3"/>
        <v>INCUMPLIDA</v>
      </c>
      <c r="BI8" s="547" t="str">
        <f t="shared" si="4"/>
        <v>ABIERTO</v>
      </c>
    </row>
    <row r="9" spans="1:63" ht="35.1" customHeight="1" x14ac:dyDescent="0.25">
      <c r="A9" s="143"/>
      <c r="B9" s="143"/>
      <c r="C9" s="2" t="s">
        <v>154</v>
      </c>
      <c r="D9" s="143"/>
      <c r="E9" s="606"/>
      <c r="F9" s="143"/>
      <c r="G9" s="143">
        <v>3</v>
      </c>
      <c r="H9" s="483" t="s">
        <v>739</v>
      </c>
      <c r="I9" s="319" t="s">
        <v>577</v>
      </c>
      <c r="J9" s="143"/>
      <c r="K9" s="143"/>
      <c r="L9" s="143"/>
      <c r="M9" s="143"/>
      <c r="N9" s="2" t="s">
        <v>69</v>
      </c>
      <c r="O9" s="2" t="str">
        <f>IF(H9="","",VLOOKUP(H9,'[2]Procedimientos Publicar'!$C$5:$E$85,3,FALSE))</f>
        <v>GERENCIA</v>
      </c>
      <c r="P9" s="2" t="s">
        <v>569</v>
      </c>
      <c r="Q9" s="143"/>
      <c r="R9" s="143"/>
      <c r="S9" s="143"/>
      <c r="T9" s="144">
        <v>1</v>
      </c>
      <c r="U9" s="143"/>
      <c r="V9" s="143"/>
      <c r="W9" s="143"/>
      <c r="X9" s="145">
        <v>43830</v>
      </c>
      <c r="Y9" s="143"/>
      <c r="Z9" s="143"/>
      <c r="AA9" s="326" t="str">
        <f t="shared" si="0"/>
        <v/>
      </c>
      <c r="AB9" s="327" t="str">
        <f t="shared" si="1"/>
        <v/>
      </c>
      <c r="AC9" s="8" t="str">
        <f t="shared" si="2"/>
        <v/>
      </c>
      <c r="AF9" s="13"/>
      <c r="BG9" s="13" t="str">
        <f t="shared" si="3"/>
        <v>INCUMPLIDA</v>
      </c>
      <c r="BI9" s="547" t="str">
        <f t="shared" si="4"/>
        <v>ABIERTO</v>
      </c>
    </row>
    <row r="10" spans="1:63" ht="35.1" customHeight="1" x14ac:dyDescent="0.25">
      <c r="A10" s="311"/>
      <c r="B10" s="311"/>
      <c r="C10" s="312" t="s">
        <v>154</v>
      </c>
      <c r="D10" s="311"/>
      <c r="E10" s="607" t="s">
        <v>586</v>
      </c>
      <c r="F10" s="311"/>
      <c r="G10" s="311">
        <v>1</v>
      </c>
      <c r="H10" s="484" t="s">
        <v>739</v>
      </c>
      <c r="I10" s="321" t="s">
        <v>578</v>
      </c>
      <c r="J10" s="311"/>
      <c r="K10" s="311"/>
      <c r="L10" s="311"/>
      <c r="M10" s="311"/>
      <c r="N10" s="312" t="s">
        <v>69</v>
      </c>
      <c r="O10" s="312" t="str">
        <f>IF(H10="","",VLOOKUP(H10,'[2]Procedimientos Publicar'!$C$5:$E$85,3,FALSE))</f>
        <v>GERENCIA</v>
      </c>
      <c r="P10" s="312" t="s">
        <v>569</v>
      </c>
      <c r="Q10" s="311"/>
      <c r="R10" s="311"/>
      <c r="S10" s="311"/>
      <c r="T10" s="315">
        <v>1</v>
      </c>
      <c r="U10" s="311"/>
      <c r="V10" s="311"/>
      <c r="W10" s="311"/>
      <c r="X10" s="316">
        <v>43830</v>
      </c>
      <c r="Y10" s="311"/>
      <c r="Z10" s="311"/>
      <c r="AA10" s="330" t="str">
        <f t="shared" si="0"/>
        <v/>
      </c>
      <c r="AB10" s="331" t="str">
        <f t="shared" si="1"/>
        <v/>
      </c>
      <c r="AC10" s="8" t="str">
        <f t="shared" si="2"/>
        <v/>
      </c>
      <c r="AF10" s="13"/>
      <c r="BG10" s="13" t="str">
        <f t="shared" si="3"/>
        <v>INCUMPLIDA</v>
      </c>
      <c r="BI10" s="547" t="str">
        <f t="shared" si="4"/>
        <v>ABIERTO</v>
      </c>
    </row>
    <row r="11" spans="1:63" ht="35.1" customHeight="1" x14ac:dyDescent="0.25">
      <c r="A11" s="311"/>
      <c r="B11" s="311"/>
      <c r="C11" s="312" t="s">
        <v>154</v>
      </c>
      <c r="D11" s="311"/>
      <c r="E11" s="607"/>
      <c r="F11" s="311"/>
      <c r="G11" s="311">
        <v>2</v>
      </c>
      <c r="H11" s="484" t="s">
        <v>739</v>
      </c>
      <c r="I11" s="322" t="s">
        <v>579</v>
      </c>
      <c r="J11" s="311"/>
      <c r="K11" s="311"/>
      <c r="L11" s="311"/>
      <c r="M11" s="311"/>
      <c r="N11" s="312" t="s">
        <v>69</v>
      </c>
      <c r="O11" s="312" t="str">
        <f>IF(H11="","",VLOOKUP(H11,'[2]Procedimientos Publicar'!$C$5:$E$85,3,FALSE))</f>
        <v>GERENCIA</v>
      </c>
      <c r="P11" s="312" t="s">
        <v>569</v>
      </c>
      <c r="Q11" s="311"/>
      <c r="R11" s="311"/>
      <c r="S11" s="311"/>
      <c r="T11" s="315">
        <v>1</v>
      </c>
      <c r="U11" s="311"/>
      <c r="V11" s="311"/>
      <c r="W11" s="311"/>
      <c r="X11" s="316">
        <v>43830</v>
      </c>
      <c r="Y11" s="311"/>
      <c r="Z11" s="311"/>
      <c r="AA11" s="330" t="str">
        <f t="shared" si="0"/>
        <v/>
      </c>
      <c r="AB11" s="331" t="str">
        <f t="shared" si="1"/>
        <v/>
      </c>
      <c r="AC11" s="8" t="str">
        <f t="shared" si="2"/>
        <v/>
      </c>
      <c r="AF11" s="13"/>
      <c r="BG11" s="13" t="str">
        <f t="shared" si="3"/>
        <v>INCUMPLIDA</v>
      </c>
      <c r="BI11" s="547" t="str">
        <f t="shared" si="4"/>
        <v>ABIERTO</v>
      </c>
    </row>
    <row r="12" spans="1:63" ht="35.1" customHeight="1" x14ac:dyDescent="0.25">
      <c r="A12" s="311"/>
      <c r="B12" s="311"/>
      <c r="C12" s="312" t="s">
        <v>154</v>
      </c>
      <c r="D12" s="311"/>
      <c r="E12" s="607"/>
      <c r="F12" s="311"/>
      <c r="G12" s="311">
        <v>3</v>
      </c>
      <c r="H12" s="484" t="s">
        <v>739</v>
      </c>
      <c r="I12" s="323" t="s">
        <v>580</v>
      </c>
      <c r="J12" s="311"/>
      <c r="K12" s="311"/>
      <c r="L12" s="311"/>
      <c r="M12" s="311"/>
      <c r="N12" s="312" t="s">
        <v>69</v>
      </c>
      <c r="O12" s="312" t="str">
        <f>IF(H12="","",VLOOKUP(H12,'[2]Procedimientos Publicar'!$C$5:$E$85,3,FALSE))</f>
        <v>GERENCIA</v>
      </c>
      <c r="P12" s="312" t="s">
        <v>569</v>
      </c>
      <c r="Q12" s="311"/>
      <c r="R12" s="311"/>
      <c r="S12" s="311"/>
      <c r="T12" s="315">
        <v>1</v>
      </c>
      <c r="U12" s="311"/>
      <c r="V12" s="311"/>
      <c r="W12" s="311"/>
      <c r="X12" s="316">
        <v>43830</v>
      </c>
      <c r="Y12" s="311"/>
      <c r="Z12" s="311"/>
      <c r="AA12" s="330" t="str">
        <f t="shared" si="0"/>
        <v/>
      </c>
      <c r="AB12" s="331" t="str">
        <f t="shared" si="1"/>
        <v/>
      </c>
      <c r="AC12" s="8" t="str">
        <f t="shared" si="2"/>
        <v/>
      </c>
      <c r="AF12" s="13"/>
      <c r="BG12" s="13" t="str">
        <f t="shared" si="3"/>
        <v>INCUMPLIDA</v>
      </c>
      <c r="BI12" s="547" t="str">
        <f t="shared" si="4"/>
        <v>ABIERTO</v>
      </c>
    </row>
    <row r="13" spans="1:63" ht="35.1" customHeight="1" x14ac:dyDescent="0.25">
      <c r="A13" s="309"/>
      <c r="B13" s="309"/>
      <c r="C13" s="310" t="s">
        <v>154</v>
      </c>
      <c r="D13" s="309"/>
      <c r="E13" s="605" t="s">
        <v>586</v>
      </c>
      <c r="F13" s="309"/>
      <c r="G13" s="309">
        <v>1</v>
      </c>
      <c r="H13" s="482" t="s">
        <v>739</v>
      </c>
      <c r="I13" s="323" t="s">
        <v>581</v>
      </c>
      <c r="J13" s="309"/>
      <c r="K13" s="309"/>
      <c r="L13" s="309"/>
      <c r="M13" s="309"/>
      <c r="N13" s="310" t="s">
        <v>69</v>
      </c>
      <c r="O13" s="310" t="str">
        <f>IF(H13="","",VLOOKUP(H13,'[2]Procedimientos Publicar'!$C$5:$E$85,3,FALSE))</f>
        <v>GERENCIA</v>
      </c>
      <c r="P13" s="310" t="s">
        <v>569</v>
      </c>
      <c r="Q13" s="309"/>
      <c r="R13" s="309"/>
      <c r="S13" s="309"/>
      <c r="T13" s="313">
        <v>1</v>
      </c>
      <c r="U13" s="309"/>
      <c r="V13" s="309"/>
      <c r="W13" s="309"/>
      <c r="X13" s="314">
        <v>43830</v>
      </c>
      <c r="Y13" s="309"/>
      <c r="Z13" s="309"/>
      <c r="AA13" s="324" t="str">
        <f t="shared" si="0"/>
        <v/>
      </c>
      <c r="AB13" s="325" t="str">
        <f t="shared" si="1"/>
        <v/>
      </c>
      <c r="AC13" s="8" t="str">
        <f t="shared" si="2"/>
        <v/>
      </c>
      <c r="AF13" s="13"/>
      <c r="BG13" s="13" t="str">
        <f t="shared" si="3"/>
        <v>INCUMPLIDA</v>
      </c>
      <c r="BI13" s="547" t="str">
        <f t="shared" si="4"/>
        <v>ABIERTO</v>
      </c>
    </row>
    <row r="14" spans="1:63" ht="35.1" customHeight="1" x14ac:dyDescent="0.25">
      <c r="A14" s="309"/>
      <c r="B14" s="309"/>
      <c r="C14" s="310" t="s">
        <v>154</v>
      </c>
      <c r="D14" s="309"/>
      <c r="E14" s="605"/>
      <c r="F14" s="309"/>
      <c r="G14" s="309">
        <v>2</v>
      </c>
      <c r="H14" s="482" t="s">
        <v>739</v>
      </c>
      <c r="I14" s="323" t="s">
        <v>582</v>
      </c>
      <c r="J14" s="309"/>
      <c r="K14" s="309"/>
      <c r="L14" s="309"/>
      <c r="M14" s="309"/>
      <c r="N14" s="310" t="s">
        <v>69</v>
      </c>
      <c r="O14" s="310" t="str">
        <f>IF(H14="","",VLOOKUP(H14,'[2]Procedimientos Publicar'!$C$5:$E$85,3,FALSE))</f>
        <v>GERENCIA</v>
      </c>
      <c r="P14" s="310" t="s">
        <v>569</v>
      </c>
      <c r="Q14" s="309"/>
      <c r="R14" s="309"/>
      <c r="S14" s="309"/>
      <c r="T14" s="313">
        <v>1</v>
      </c>
      <c r="U14" s="309"/>
      <c r="V14" s="309"/>
      <c r="W14" s="309"/>
      <c r="X14" s="314">
        <v>43830</v>
      </c>
      <c r="Y14" s="309"/>
      <c r="Z14" s="309"/>
      <c r="AA14" s="324" t="str">
        <f t="shared" si="0"/>
        <v/>
      </c>
      <c r="AB14" s="325" t="str">
        <f t="shared" si="1"/>
        <v/>
      </c>
      <c r="AC14" s="8" t="str">
        <f t="shared" si="2"/>
        <v/>
      </c>
      <c r="AF14" s="13"/>
      <c r="BG14" s="13" t="str">
        <f t="shared" si="3"/>
        <v>INCUMPLIDA</v>
      </c>
      <c r="BI14" s="547" t="str">
        <f t="shared" si="4"/>
        <v>ABIERTO</v>
      </c>
    </row>
    <row r="15" spans="1:63" ht="35.1" customHeight="1" x14ac:dyDescent="0.25">
      <c r="A15" s="309"/>
      <c r="B15" s="309"/>
      <c r="C15" s="310" t="s">
        <v>154</v>
      </c>
      <c r="D15" s="309"/>
      <c r="E15" s="605"/>
      <c r="F15" s="309"/>
      <c r="G15" s="309">
        <v>3</v>
      </c>
      <c r="H15" s="482" t="s">
        <v>739</v>
      </c>
      <c r="I15" s="323" t="s">
        <v>583</v>
      </c>
      <c r="J15" s="309"/>
      <c r="K15" s="309"/>
      <c r="L15" s="309"/>
      <c r="M15" s="309"/>
      <c r="N15" s="310" t="s">
        <v>69</v>
      </c>
      <c r="O15" s="310" t="str">
        <f>IF(H15="","",VLOOKUP(H15,'[2]Procedimientos Publicar'!$C$5:$E$85,3,FALSE))</f>
        <v>GERENCIA</v>
      </c>
      <c r="P15" s="310" t="s">
        <v>569</v>
      </c>
      <c r="Q15" s="309"/>
      <c r="R15" s="309"/>
      <c r="S15" s="309"/>
      <c r="T15" s="313">
        <v>1</v>
      </c>
      <c r="U15" s="309"/>
      <c r="V15" s="309"/>
      <c r="W15" s="309"/>
      <c r="X15" s="314">
        <v>43830</v>
      </c>
      <c r="Y15" s="309"/>
      <c r="Z15" s="309"/>
      <c r="AA15" s="324" t="str">
        <f t="shared" si="0"/>
        <v/>
      </c>
      <c r="AB15" s="325" t="str">
        <f t="shared" si="1"/>
        <v/>
      </c>
      <c r="AC15" s="8" t="str">
        <f t="shared" si="2"/>
        <v/>
      </c>
      <c r="AF15" s="13"/>
      <c r="BG15" s="13" t="str">
        <f t="shared" si="3"/>
        <v>INCUMPLIDA</v>
      </c>
      <c r="BI15" s="547" t="str">
        <f t="shared" si="4"/>
        <v>ABIERTO</v>
      </c>
    </row>
    <row r="16" spans="1:63" s="466" customFormat="1" ht="69" customHeight="1" x14ac:dyDescent="0.25">
      <c r="C16" s="464"/>
      <c r="E16" s="511"/>
      <c r="G16" s="514"/>
      <c r="H16" s="501"/>
      <c r="I16" s="379"/>
      <c r="J16" s="376"/>
      <c r="K16" s="366"/>
      <c r="N16" s="464"/>
      <c r="O16" s="464"/>
      <c r="P16" s="258"/>
      <c r="T16" s="146"/>
      <c r="V16" s="405"/>
      <c r="W16" s="368"/>
      <c r="X16" s="147"/>
      <c r="Y16" s="361"/>
      <c r="AA16" s="362"/>
      <c r="AB16" s="365"/>
      <c r="AF16" s="470"/>
      <c r="BG16" s="470"/>
    </row>
    <row r="17" spans="3:59" s="466" customFormat="1" ht="69" customHeight="1" x14ac:dyDescent="0.25">
      <c r="C17" s="464"/>
      <c r="E17" s="511"/>
      <c r="G17" s="514"/>
      <c r="H17" s="501"/>
      <c r="I17" s="379"/>
      <c r="J17" s="385"/>
      <c r="K17" s="366"/>
      <c r="N17" s="464"/>
      <c r="O17" s="464"/>
      <c r="P17" s="258"/>
      <c r="T17" s="146"/>
      <c r="V17" s="405"/>
      <c r="W17" s="368"/>
      <c r="X17" s="147"/>
      <c r="Y17" s="361"/>
      <c r="AA17" s="362"/>
      <c r="AB17" s="365"/>
      <c r="AF17" s="470"/>
      <c r="BG17" s="470"/>
    </row>
    <row r="18" spans="3:59" s="466" customFormat="1" ht="69" customHeight="1" x14ac:dyDescent="0.2">
      <c r="C18" s="464"/>
      <c r="E18" s="511"/>
      <c r="H18" s="501"/>
      <c r="I18" s="410"/>
      <c r="J18" s="366"/>
      <c r="K18" s="366"/>
      <c r="N18" s="464"/>
      <c r="O18" s="464"/>
      <c r="P18" s="258"/>
      <c r="T18" s="146"/>
      <c r="V18" s="405"/>
      <c r="W18" s="411"/>
      <c r="X18" s="147"/>
      <c r="Y18" s="361"/>
      <c r="AA18" s="362"/>
      <c r="AB18" s="365"/>
      <c r="AF18" s="470"/>
      <c r="BG18" s="470"/>
    </row>
    <row r="19" spans="3:59" s="466" customFormat="1" ht="69" customHeight="1" x14ac:dyDescent="0.25">
      <c r="C19" s="464"/>
      <c r="E19" s="511"/>
      <c r="H19" s="501"/>
      <c r="I19" s="361"/>
      <c r="J19" s="366"/>
      <c r="K19" s="366"/>
      <c r="N19" s="464"/>
      <c r="O19" s="464"/>
      <c r="P19" s="258"/>
      <c r="T19" s="146"/>
      <c r="V19" s="405"/>
      <c r="W19" s="405"/>
      <c r="X19" s="147"/>
      <c r="Y19" s="361"/>
      <c r="AA19" s="362"/>
      <c r="AB19" s="365"/>
      <c r="AF19" s="470"/>
      <c r="BG19" s="470"/>
    </row>
    <row r="20" spans="3:59" s="466" customFormat="1" ht="69" customHeight="1" x14ac:dyDescent="0.25">
      <c r="C20" s="464"/>
      <c r="E20" s="511"/>
      <c r="H20" s="501"/>
      <c r="I20" s="361"/>
      <c r="J20" s="366"/>
      <c r="K20" s="366"/>
      <c r="N20" s="464"/>
      <c r="O20" s="464"/>
      <c r="P20" s="258"/>
      <c r="T20" s="146"/>
      <c r="V20" s="405"/>
      <c r="W20" s="411"/>
      <c r="X20" s="147"/>
      <c r="Y20" s="361"/>
      <c r="AA20" s="362"/>
      <c r="AB20" s="365"/>
      <c r="AF20" s="470"/>
      <c r="BG20" s="470"/>
    </row>
    <row r="21" spans="3:59"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3:59"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3:59"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3:59" s="466" customFormat="1" ht="69" customHeight="1" x14ac:dyDescent="0.25">
      <c r="C26" s="464"/>
      <c r="E26" s="508"/>
      <c r="H26" s="501"/>
      <c r="I26" s="202"/>
      <c r="N26" s="464"/>
      <c r="O26" s="464"/>
      <c r="P26" s="464"/>
      <c r="T26" s="146"/>
      <c r="X26" s="147"/>
      <c r="AA26" s="362"/>
      <c r="AB26" s="365"/>
      <c r="AF26" s="470"/>
      <c r="BG26" s="470"/>
    </row>
    <row r="27" spans="3:59" s="466" customFormat="1" ht="69" customHeight="1" x14ac:dyDescent="0.25">
      <c r="C27" s="464"/>
      <c r="E27" s="508"/>
      <c r="H27" s="501"/>
      <c r="I27" s="202"/>
      <c r="N27" s="464"/>
      <c r="O27" s="464"/>
      <c r="P27" s="464"/>
      <c r="T27" s="146"/>
      <c r="X27" s="147"/>
      <c r="AA27" s="362"/>
      <c r="AB27" s="365"/>
      <c r="AF27" s="470"/>
      <c r="BG27" s="470"/>
    </row>
    <row r="28" spans="3:59" s="466" customFormat="1" ht="69" customHeight="1" x14ac:dyDescent="0.25">
      <c r="C28" s="464"/>
      <c r="E28" s="508"/>
      <c r="H28" s="501"/>
      <c r="I28" s="376"/>
      <c r="N28" s="464"/>
      <c r="O28" s="464"/>
      <c r="P28" s="464"/>
      <c r="T28" s="146"/>
      <c r="X28" s="147"/>
      <c r="AA28" s="362"/>
      <c r="AB28" s="365"/>
      <c r="AF28" s="470"/>
      <c r="BG28" s="470"/>
    </row>
    <row r="29" spans="3:59"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3:59"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3:59"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3:59"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36"/>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36"/>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36"/>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36"/>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36"/>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36"/>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36"/>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36"/>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36"/>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36"/>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36"/>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xr:uid="{00000000-0009-0000-0000-000008000000}"/>
  <mergeCells count="72">
    <mergeCell ref="BH1:BK1"/>
    <mergeCell ref="X1:AF1"/>
    <mergeCell ref="AY1:BF1"/>
    <mergeCell ref="Q2:Q3"/>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AY2:AY3"/>
    <mergeCell ref="AZ2:AZ3"/>
    <mergeCell ref="BA2:BA3"/>
    <mergeCell ref="BB2:BB3"/>
    <mergeCell ref="BC2:BC3"/>
    <mergeCell ref="BK2:BK4"/>
    <mergeCell ref="BE2:BE3"/>
    <mergeCell ref="BF2:BF3"/>
    <mergeCell ref="BG2:BG3"/>
    <mergeCell ref="BH2:BH3"/>
    <mergeCell ref="BI2:BI3"/>
    <mergeCell ref="BJ2:BJ3"/>
    <mergeCell ref="G116:G118"/>
    <mergeCell ref="G119:G123"/>
    <mergeCell ref="G148:G150"/>
    <mergeCell ref="E5:E6"/>
    <mergeCell ref="E7:E9"/>
    <mergeCell ref="E10:E12"/>
    <mergeCell ref="E13:E15"/>
  </mergeCells>
  <conditionalFormatting sqref="AC29:AC191">
    <cfRule type="containsText" dxfId="186" priority="81" stopIfTrue="1" operator="containsText" text="EN TERMINO">
      <formula>NOT(ISERROR(SEARCH("EN TERMINO",AC29)))</formula>
    </cfRule>
    <cfRule type="containsText" priority="82" operator="containsText" text="AMARILLO">
      <formula>NOT(ISERROR(SEARCH("AMARILLO",AC29)))</formula>
    </cfRule>
    <cfRule type="containsText" dxfId="185" priority="83" stopIfTrue="1" operator="containsText" text="ALERTA">
      <formula>NOT(ISERROR(SEARCH("ALERTA",AC29)))</formula>
    </cfRule>
    <cfRule type="containsText" dxfId="184" priority="84" stopIfTrue="1" operator="containsText" text="OK">
      <formula>NOT(ISERROR(SEARCH("OK",AC29)))</formula>
    </cfRule>
  </conditionalFormatting>
  <conditionalFormatting sqref="AF60:AF191 AF56:AF58 BG29:BG191 AF59:BF59">
    <cfRule type="containsText" dxfId="183" priority="78" operator="containsText" text="Cumplida">
      <formula>NOT(ISERROR(SEARCH("Cumplida",AF29)))</formula>
    </cfRule>
    <cfRule type="containsText" dxfId="182" priority="79" operator="containsText" text="Pendiente">
      <formula>NOT(ISERROR(SEARCH("Pendiente",AF29)))</formula>
    </cfRule>
    <cfRule type="containsText" dxfId="181" priority="80" operator="containsText" text="Cumplida">
      <formula>NOT(ISERROR(SEARCH("Cumplida",AF29)))</formula>
    </cfRule>
  </conditionalFormatting>
  <conditionalFormatting sqref="AF60:AF191 AF30:AF47 AF49:AF58 BG29:BG191 AF59:BF59">
    <cfRule type="containsText" dxfId="180" priority="77" stopIfTrue="1" operator="containsText" text="CUMPLIDA">
      <formula>NOT(ISERROR(SEARCH("CUMPLIDA",AF29)))</formula>
    </cfRule>
  </conditionalFormatting>
  <conditionalFormatting sqref="AF60:AF191 AF30:AF47 AF49:AF58 BG29:BG191 AF59:BF59">
    <cfRule type="containsText" dxfId="179" priority="76" stopIfTrue="1" operator="containsText" text="INCUMPLIDA">
      <formula>NOT(ISERROR(SEARCH("INCUMPLIDA",AF29)))</formula>
    </cfRule>
  </conditionalFormatting>
  <conditionalFormatting sqref="AF48 AF29:AF30 AF33:AF36 AF42 AF50">
    <cfRule type="containsText" dxfId="178" priority="75" operator="containsText" text="PENDIENTE">
      <formula>NOT(ISERROR(SEARCH("PENDIENTE",AF29)))</formula>
    </cfRule>
  </conditionalFormatting>
  <conditionalFormatting sqref="AC21:AC28">
    <cfRule type="containsText" dxfId="177" priority="71" stopIfTrue="1" operator="containsText" text="EN TERMINO">
      <formula>NOT(ISERROR(SEARCH("EN TERMINO",AC21)))</formula>
    </cfRule>
    <cfRule type="containsText" priority="72" operator="containsText" text="AMARILLO">
      <formula>NOT(ISERROR(SEARCH("AMARILLO",AC21)))</formula>
    </cfRule>
    <cfRule type="containsText" dxfId="176" priority="73" stopIfTrue="1" operator="containsText" text="ALERTA">
      <formula>NOT(ISERROR(SEARCH("ALERTA",AC21)))</formula>
    </cfRule>
    <cfRule type="containsText" dxfId="175" priority="74" stopIfTrue="1" operator="containsText" text="OK">
      <formula>NOT(ISERROR(SEARCH("OK",AC21)))</formula>
    </cfRule>
  </conditionalFormatting>
  <conditionalFormatting sqref="BG21:BG28">
    <cfRule type="containsText" dxfId="174" priority="68" operator="containsText" text="Cumplida">
      <formula>NOT(ISERROR(SEARCH("Cumplida",BG21)))</formula>
    </cfRule>
    <cfRule type="containsText" dxfId="173" priority="69" operator="containsText" text="Pendiente">
      <formula>NOT(ISERROR(SEARCH("Pendiente",BG21)))</formula>
    </cfRule>
    <cfRule type="containsText" dxfId="172" priority="70" operator="containsText" text="Cumplida">
      <formula>NOT(ISERROR(SEARCH("Cumplida",BG21)))</formula>
    </cfRule>
  </conditionalFormatting>
  <conditionalFormatting sqref="AF21:AF28 BG21:BG28">
    <cfRule type="containsText" dxfId="171" priority="67" stopIfTrue="1" operator="containsText" text="CUMPLIDA">
      <formula>NOT(ISERROR(SEARCH("CUMPLIDA",AF21)))</formula>
    </cfRule>
  </conditionalFormatting>
  <conditionalFormatting sqref="AF21:AF28 BG21:BG28">
    <cfRule type="containsText" dxfId="170" priority="66" stopIfTrue="1" operator="containsText" text="INCUMPLIDA">
      <formula>NOT(ISERROR(SEARCH("INCUMPLIDA",AF21)))</formula>
    </cfRule>
  </conditionalFormatting>
  <conditionalFormatting sqref="AF25">
    <cfRule type="containsText" dxfId="169" priority="65" operator="containsText" text="PENDIENTE">
      <formula>NOT(ISERROR(SEARCH("PENDIENTE",AF25)))</formula>
    </cfRule>
  </conditionalFormatting>
  <conditionalFormatting sqref="AC16:AC20">
    <cfRule type="containsText" dxfId="168" priority="42" stopIfTrue="1" operator="containsText" text="EN TERMINO">
      <formula>NOT(ISERROR(SEARCH("EN TERMINO",AC16)))</formula>
    </cfRule>
    <cfRule type="containsText" priority="43" operator="containsText" text="AMARILLO">
      <formula>NOT(ISERROR(SEARCH("AMARILLO",AC16)))</formula>
    </cfRule>
    <cfRule type="containsText" dxfId="167" priority="44" stopIfTrue="1" operator="containsText" text="ALERTA">
      <formula>NOT(ISERROR(SEARCH("ALERTA",AC16)))</formula>
    </cfRule>
    <cfRule type="containsText" dxfId="166" priority="45" stopIfTrue="1" operator="containsText" text="OK">
      <formula>NOT(ISERROR(SEARCH("OK",AC16)))</formula>
    </cfRule>
  </conditionalFormatting>
  <conditionalFormatting sqref="BG16:BG20 AF16:AF20">
    <cfRule type="containsText" dxfId="165" priority="39" operator="containsText" text="Cumplida">
      <formula>NOT(ISERROR(SEARCH("Cumplida",AF16)))</formula>
    </cfRule>
    <cfRule type="containsText" dxfId="164" priority="40" operator="containsText" text="Pendiente">
      <formula>NOT(ISERROR(SEARCH("Pendiente",AF16)))</formula>
    </cfRule>
    <cfRule type="containsText" dxfId="163" priority="41" operator="containsText" text="Cumplida">
      <formula>NOT(ISERROR(SEARCH("Cumplida",AF16)))</formula>
    </cfRule>
  </conditionalFormatting>
  <conditionalFormatting sqref="BG16:BG20 AF16:AF20">
    <cfRule type="containsText" dxfId="162" priority="38" stopIfTrue="1" operator="containsText" text="CUMPLIDA">
      <formula>NOT(ISERROR(SEARCH("CUMPLIDA",AF16)))</formula>
    </cfRule>
  </conditionalFormatting>
  <conditionalFormatting sqref="BG16:BG20 AF16:AF20">
    <cfRule type="containsText" dxfId="161" priority="37" stopIfTrue="1" operator="containsText" text="INCUMPLIDA">
      <formula>NOT(ISERROR(SEARCH("INCUMPLIDA",AF16)))</formula>
    </cfRule>
  </conditionalFormatting>
  <conditionalFormatting sqref="AC5:AC15">
    <cfRule type="containsText" dxfId="160" priority="33" stopIfTrue="1" operator="containsText" text="EN TERMINO">
      <formula>NOT(ISERROR(SEARCH("EN TERMINO",AC5)))</formula>
    </cfRule>
    <cfRule type="containsText" priority="34" operator="containsText" text="AMARILLO">
      <formula>NOT(ISERROR(SEARCH("AMARILLO",AC5)))</formula>
    </cfRule>
    <cfRule type="containsText" dxfId="159" priority="35" stopIfTrue="1" operator="containsText" text="ALERTA">
      <formula>NOT(ISERROR(SEARCH("ALERTA",AC5)))</formula>
    </cfRule>
    <cfRule type="containsText" dxfId="158" priority="36" stopIfTrue="1" operator="containsText" text="OK">
      <formula>NOT(ISERROR(SEARCH("OK",AC5)))</formula>
    </cfRule>
  </conditionalFormatting>
  <conditionalFormatting sqref="BG5:BG15 AF5:AF15">
    <cfRule type="containsText" dxfId="157" priority="30" operator="containsText" text="Cumplida">
      <formula>NOT(ISERROR(SEARCH("Cumplida",AF5)))</formula>
    </cfRule>
    <cfRule type="containsText" dxfId="156" priority="31" operator="containsText" text="Pendiente">
      <formula>NOT(ISERROR(SEARCH("Pendiente",AF5)))</formula>
    </cfRule>
    <cfRule type="containsText" dxfId="155" priority="32" operator="containsText" text="Cumplida">
      <formula>NOT(ISERROR(SEARCH("Cumplida",AF5)))</formula>
    </cfRule>
  </conditionalFormatting>
  <conditionalFormatting sqref="BG5:BG15 AF5:AF15">
    <cfRule type="containsText" dxfId="154" priority="29" stopIfTrue="1" operator="containsText" text="CUMPLIDA">
      <formula>NOT(ISERROR(SEARCH("CUMPLIDA",AF5)))</formula>
    </cfRule>
  </conditionalFormatting>
  <conditionalFormatting sqref="BG5:BG15 AF5:AF15">
    <cfRule type="containsText" dxfId="153" priority="28" stopIfTrue="1" operator="containsText" text="INCUMPLIDA">
      <formula>NOT(ISERROR(SEARCH("INCUMPLIDA",AF5)))</formula>
    </cfRule>
  </conditionalFormatting>
  <conditionalFormatting sqref="AC5:AC15">
    <cfRule type="containsText" dxfId="152" priority="24" stopIfTrue="1" operator="containsText" text="EN TERMINO">
      <formula>NOT(ISERROR(SEARCH("EN TERMINO",AC5)))</formula>
    </cfRule>
    <cfRule type="containsText" priority="25" operator="containsText" text="AMARILLO">
      <formula>NOT(ISERROR(SEARCH("AMARILLO",AC5)))</formula>
    </cfRule>
    <cfRule type="containsText" dxfId="151" priority="26" stopIfTrue="1" operator="containsText" text="ALERTA">
      <formula>NOT(ISERROR(SEARCH("ALERTA",AC5)))</formula>
    </cfRule>
    <cfRule type="containsText" dxfId="150" priority="27" stopIfTrue="1" operator="containsText" text="OK">
      <formula>NOT(ISERROR(SEARCH("OK",AC5)))</formula>
    </cfRule>
  </conditionalFormatting>
  <conditionalFormatting sqref="BG5:BG15 AF5:AF15">
    <cfRule type="containsText" dxfId="149" priority="21" operator="containsText" text="Cumplida">
      <formula>NOT(ISERROR(SEARCH("Cumplida",AF5)))</formula>
    </cfRule>
    <cfRule type="containsText" dxfId="148" priority="22" operator="containsText" text="Pendiente">
      <formula>NOT(ISERROR(SEARCH("Pendiente",AF5)))</formula>
    </cfRule>
    <cfRule type="containsText" dxfId="147" priority="23" operator="containsText" text="Cumplida">
      <formula>NOT(ISERROR(SEARCH("Cumplida",AF5)))</formula>
    </cfRule>
  </conditionalFormatting>
  <conditionalFormatting sqref="BG5:BG15 AF5:AF15">
    <cfRule type="containsText" dxfId="146" priority="20" stopIfTrue="1" operator="containsText" text="CUMPLIDA">
      <formula>NOT(ISERROR(SEARCH("CUMPLIDA",AF5)))</formula>
    </cfRule>
  </conditionalFormatting>
  <conditionalFormatting sqref="BG5:BG15 AF5:AF15">
    <cfRule type="containsText" dxfId="145" priority="19" stopIfTrue="1" operator="containsText" text="INCUMPLIDA">
      <formula>NOT(ISERROR(SEARCH("INCUMPLIDA",AF5)))</formula>
    </cfRule>
  </conditionalFormatting>
  <conditionalFormatting sqref="AF5:AF15">
    <cfRule type="containsText" dxfId="144" priority="18" operator="containsText" text="PENDIENTE">
      <formula>NOT(ISERROR(SEARCH("PENDIENTE",AF5)))</formula>
    </cfRule>
  </conditionalFormatting>
  <conditionalFormatting sqref="AF5:AF15">
    <cfRule type="containsText" dxfId="143" priority="17" stopIfTrue="1" operator="containsText" text="PENDIENTE">
      <formula>NOT(ISERROR(SEARCH("PENDIENTE",AF5)))</formula>
    </cfRule>
  </conditionalFormatting>
  <conditionalFormatting sqref="BI5:BI15">
    <cfRule type="containsText" dxfId="142" priority="4" operator="containsText" text="cerrada">
      <formula>NOT(ISERROR(SEARCH("cerrada",BI5)))</formula>
    </cfRule>
    <cfRule type="containsText" dxfId="141" priority="5" operator="containsText" text="cerrado">
      <formula>NOT(ISERROR(SEARCH("cerrado",BI5)))</formula>
    </cfRule>
    <cfRule type="containsText" dxfId="140" priority="6" operator="containsText" text="Abierto">
      <formula>NOT(ISERROR(SEARCH("Abierto",BI5)))</formula>
    </cfRule>
  </conditionalFormatting>
  <conditionalFormatting sqref="BI5:BI15">
    <cfRule type="containsText" dxfId="139" priority="1" operator="containsText" text="cerrada">
      <formula>NOT(ISERROR(SEARCH("cerrada",BI5)))</formula>
    </cfRule>
    <cfRule type="containsText" dxfId="138" priority="2" operator="containsText" text="cerrado">
      <formula>NOT(ISERROR(SEARCH("cerrado",BI5)))</formula>
    </cfRule>
    <cfRule type="containsText" dxfId="137" priority="3"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5:P15" xr:uid="{00000000-0002-0000-08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8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I7:I15" xr:uid="{00000000-0002-0000-08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K5:K8" xr:uid="{00000000-0002-0000-08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I5:I6" xr:uid="{00000000-0002-0000-08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8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8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8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8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8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800-00000A000000}">
      <formula1>0</formula1>
      <formula2>390</formula2>
    </dataValidation>
    <dataValidation type="list" allowBlank="1" showInputMessage="1" showErrorMessage="1" sqref="N5:N191" xr:uid="{00000000-0002-0000-0800-00000B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PLANESM</vt:lpstr>
      <vt:lpstr>RESUMEN</vt:lpstr>
      <vt:lpstr>S.GENERAL</vt:lpstr>
      <vt:lpstr>U. BS Y SS</vt:lpstr>
      <vt:lpstr>U.THUMANO</vt:lpstr>
      <vt:lpstr>SISTEMAS</vt:lpstr>
      <vt:lpstr>U.FINANYCONT</vt:lpstr>
      <vt:lpstr>U.APUESTAS</vt:lpstr>
      <vt:lpstr>PLANEACIÓN</vt:lpstr>
      <vt:lpstr>A.CLIENTEYCOMU.</vt:lpstr>
      <vt:lpstr>U.LOTERIAS</vt:lpstr>
      <vt:lpstr>SIPLAFT</vt:lpstr>
      <vt:lpstr>CONSOLIDADOPMA.CALIDAD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2021-08-31T04:36:29Z</dcterms:modified>
</cp:coreProperties>
</file>