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129.9.200.29\Control Interno\1. SHARE POINT\ARCHIVOS 2025\4. Enfoque hacia la prevención\2. Planes de mejoramiento\2. Contraloria\IV trimestre\Reporte OCI\"/>
    </mc:Choice>
  </mc:AlternateContent>
  <xr:revisionPtr revIDLastSave="0" documentId="13_ncr:1_{2F1C6102-B0F6-4D58-A708-E33443D5E773}" xr6:coauthVersionLast="47" xr6:coauthVersionMax="47" xr10:uidLastSave="{00000000-0000-0000-0000-000000000000}"/>
  <bookViews>
    <workbookView xWindow="-120" yWindow="-120" windowWidth="20730" windowHeight="11040" tabRatio="437" firstSheet="1" activeTab="1" xr2:uid="{00000000-000D-0000-FFFF-FFFF00000000}"/>
  </bookViews>
  <sheets>
    <sheet name="Instructivo" sheetId="29" r:id="rId1"/>
    <sheet name="Seguimiento" sheetId="10" r:id="rId2"/>
    <sheet name="Hoja1" sheetId="28" state="hidden" r:id="rId3"/>
    <sheet name="Resultados seguimiento" sheetId="27" r:id="rId4"/>
    <sheet name="Comunicaciones" sheetId="23" state="hidden" r:id="rId5"/>
    <sheet name="O. CI Disciplinario" sheetId="20" state="hidden" r:id="rId6"/>
    <sheet name="Control Interno" sheetId="22" state="hidden" r:id="rId7"/>
  </sheets>
  <definedNames>
    <definedName name="_xlnm._FilterDatabase" localSheetId="4" hidden="1">Comunicaciones!$A$3:$BG$6</definedName>
    <definedName name="_xlnm._FilterDatabase" localSheetId="6" hidden="1">'Control Interno'!$A$3:$BH$6</definedName>
    <definedName name="_xlnm._FilterDatabase" localSheetId="5" hidden="1">'O. CI Disciplinario'!$A$3:$BH$98</definedName>
    <definedName name="_xlnm._FilterDatabase" localSheetId="1" hidden="1">Seguimiento!$B$3:$BC$85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79" i="10" l="1"/>
  <c r="AR70" i="10"/>
  <c r="AR77" i="10"/>
  <c r="AS77" i="10" s="1"/>
  <c r="AT77" i="10" s="1"/>
  <c r="AR76" i="10"/>
  <c r="AS76" i="10" s="1"/>
  <c r="AT76" i="10" s="1"/>
  <c r="AR75" i="10"/>
  <c r="AS75" i="10" s="1"/>
  <c r="AT75" i="10" s="1"/>
  <c r="AR74" i="10"/>
  <c r="AS74" i="10" s="1"/>
  <c r="AT74" i="10" s="1"/>
  <c r="AR51" i="10" l="1"/>
  <c r="AS51" i="10" s="1"/>
  <c r="AT51" i="10" s="1"/>
  <c r="AR59" i="10"/>
  <c r="AR58" i="10"/>
  <c r="AR57" i="10"/>
  <c r="AR56" i="10"/>
  <c r="AR55" i="10"/>
  <c r="AR54" i="10"/>
  <c r="AR53" i="10"/>
  <c r="AR52" i="10"/>
  <c r="AS79" i="10"/>
  <c r="AP67" i="10" l="1"/>
  <c r="AR85" i="10"/>
  <c r="AS85" i="10" s="1"/>
  <c r="AW85" i="10" s="1"/>
  <c r="AX85" i="10" s="1"/>
  <c r="AR84" i="10"/>
  <c r="AS84" i="10" s="1"/>
  <c r="AW84" i="10" s="1"/>
  <c r="AX84" i="10" s="1"/>
  <c r="AR83" i="10"/>
  <c r="AS83" i="10" s="1"/>
  <c r="AW83" i="10" s="1"/>
  <c r="AX83" i="10" s="1"/>
  <c r="AR82" i="10"/>
  <c r="AS82" i="10" s="1"/>
  <c r="AW82" i="10" s="1"/>
  <c r="AX82" i="10" s="1"/>
  <c r="AR81" i="10"/>
  <c r="AS81" i="10" s="1"/>
  <c r="AW81" i="10" s="1"/>
  <c r="AX81" i="10" s="1"/>
  <c r="AR80" i="10"/>
  <c r="AS80" i="10" s="1"/>
  <c r="AW80" i="10" s="1"/>
  <c r="AX80" i="10" s="1"/>
  <c r="AT79" i="10"/>
  <c r="AW79" i="10"/>
  <c r="AX79" i="10" s="1"/>
  <c r="AR78" i="10"/>
  <c r="AS78" i="10" s="1"/>
  <c r="AW78" i="10" s="1"/>
  <c r="AX78" i="10" s="1"/>
  <c r="AW77" i="10"/>
  <c r="AX77" i="10" s="1"/>
  <c r="AW76" i="10"/>
  <c r="AX76" i="10" s="1"/>
  <c r="AW75" i="10"/>
  <c r="AX75" i="10" s="1"/>
  <c r="AW74" i="10"/>
  <c r="AX74" i="10" s="1"/>
  <c r="AR73" i="10"/>
  <c r="AS73" i="10" s="1"/>
  <c r="AW73" i="10" s="1"/>
  <c r="AX73" i="10" s="1"/>
  <c r="AR72" i="10"/>
  <c r="AS72" i="10" s="1"/>
  <c r="AW72" i="10" s="1"/>
  <c r="AX72" i="10" s="1"/>
  <c r="AR71" i="10"/>
  <c r="AS71" i="10" s="1"/>
  <c r="AW71" i="10" s="1"/>
  <c r="AX71" i="10" s="1"/>
  <c r="AS70" i="10"/>
  <c r="AW70" i="10" s="1"/>
  <c r="AX70" i="10" s="1"/>
  <c r="AR69" i="10"/>
  <c r="AS69" i="10" s="1"/>
  <c r="AW69" i="10" s="1"/>
  <c r="AX69" i="10" s="1"/>
  <c r="AR68" i="10"/>
  <c r="AS68" i="10" s="1"/>
  <c r="AW68" i="10" s="1"/>
  <c r="AX68" i="10" s="1"/>
  <c r="AR67" i="10"/>
  <c r="AS67" i="10" s="1"/>
  <c r="AW67" i="10" s="1"/>
  <c r="AX67" i="10" s="1"/>
  <c r="AR66" i="10"/>
  <c r="AS66" i="10" s="1"/>
  <c r="AW66" i="10" s="1"/>
  <c r="AX66" i="10" s="1"/>
  <c r="AR65" i="10"/>
  <c r="AS65" i="10" s="1"/>
  <c r="AW65" i="10" s="1"/>
  <c r="AX65" i="10" s="1"/>
  <c r="AR64" i="10"/>
  <c r="AS64" i="10" s="1"/>
  <c r="AW64" i="10" s="1"/>
  <c r="AX64" i="10" s="1"/>
  <c r="AR63" i="10"/>
  <c r="AS63" i="10" s="1"/>
  <c r="AW63" i="10" s="1"/>
  <c r="AX63" i="10" s="1"/>
  <c r="AR62" i="10"/>
  <c r="AS62" i="10" s="1"/>
  <c r="AW62" i="10" s="1"/>
  <c r="AX62" i="10" s="1"/>
  <c r="AR61" i="10"/>
  <c r="AS61" i="10" s="1"/>
  <c r="AW61" i="10" s="1"/>
  <c r="AX61" i="10" s="1"/>
  <c r="AR60" i="10"/>
  <c r="AS60" i="10" s="1"/>
  <c r="AW60" i="10" s="1"/>
  <c r="AX60" i="10" s="1"/>
  <c r="AS59" i="10"/>
  <c r="AT58" i="10"/>
  <c r="AW58" i="10"/>
  <c r="AX58" i="10" s="1"/>
  <c r="AT57" i="10"/>
  <c r="AW57" i="10"/>
  <c r="AX57" i="10" s="1"/>
  <c r="AT56" i="10"/>
  <c r="AW56" i="10"/>
  <c r="AX56" i="10" s="1"/>
  <c r="AT55" i="10"/>
  <c r="AW55" i="10"/>
  <c r="AX55" i="10" s="1"/>
  <c r="AT54" i="10"/>
  <c r="AW54" i="10"/>
  <c r="AX54" i="10" s="1"/>
  <c r="AT53" i="10"/>
  <c r="AW53" i="10"/>
  <c r="AX53" i="10" s="1"/>
  <c r="AT52" i="10"/>
  <c r="AW52" i="10"/>
  <c r="AX52" i="10" s="1"/>
  <c r="AW51" i="10"/>
  <c r="AX51" i="10" s="1"/>
  <c r="AR50" i="10"/>
  <c r="AS50" i="10" s="1"/>
  <c r="AW50" i="10" s="1"/>
  <c r="AX50" i="10" s="1"/>
  <c r="AR49" i="10"/>
  <c r="AS49" i="10" s="1"/>
  <c r="AW49" i="10" s="1"/>
  <c r="AX49" i="10" s="1"/>
  <c r="AR48" i="10"/>
  <c r="AS48" i="10" s="1"/>
  <c r="AW48" i="10" s="1"/>
  <c r="AX48" i="10" s="1"/>
  <c r="AR47" i="10"/>
  <c r="AS47" i="10" s="1"/>
  <c r="AW47" i="10" s="1"/>
  <c r="AX47" i="10" s="1"/>
  <c r="AR46" i="10"/>
  <c r="AS46" i="10" s="1"/>
  <c r="AW46" i="10" s="1"/>
  <c r="AX46" i="10" s="1"/>
  <c r="AR17" i="10"/>
  <c r="BA9" i="10"/>
  <c r="AX5" i="10"/>
  <c r="AZ5" i="10" s="1"/>
  <c r="BA5" i="10" s="1"/>
  <c r="AX6" i="10"/>
  <c r="AZ6" i="10" s="1"/>
  <c r="BA6" i="10" s="1"/>
  <c r="AX7" i="10"/>
  <c r="AZ7" i="10" s="1"/>
  <c r="BA7" i="10" s="1"/>
  <c r="AX8" i="10"/>
  <c r="AZ8" i="10" s="1"/>
  <c r="BA8" i="10" s="1"/>
  <c r="AX9" i="10"/>
  <c r="AX10" i="10"/>
  <c r="AZ10" i="10" s="1"/>
  <c r="BA10" i="10" s="1"/>
  <c r="AX11" i="10"/>
  <c r="AZ11" i="10" s="1"/>
  <c r="BA11" i="10" s="1"/>
  <c r="AX12" i="10"/>
  <c r="AZ12" i="10" s="1"/>
  <c r="BA12" i="10" s="1"/>
  <c r="AX13" i="10"/>
  <c r="AZ13" i="10" s="1"/>
  <c r="AX14" i="10"/>
  <c r="AZ14" i="10" s="1"/>
  <c r="BA14" i="10" s="1"/>
  <c r="AX15" i="10"/>
  <c r="AZ15" i="10" s="1"/>
  <c r="BA15" i="10" s="1"/>
  <c r="AX16" i="10"/>
  <c r="AZ16" i="10" s="1"/>
  <c r="BA16" i="10" s="1"/>
  <c r="AX17" i="10"/>
  <c r="AZ17" i="10" s="1"/>
  <c r="BA17" i="10" s="1"/>
  <c r="AX18" i="10"/>
  <c r="AZ18" i="10" s="1"/>
  <c r="BA18" i="10" s="1"/>
  <c r="AX19" i="10"/>
  <c r="AZ19" i="10" s="1"/>
  <c r="BA19" i="10" s="1"/>
  <c r="AX20" i="10"/>
  <c r="AZ20" i="10" s="1"/>
  <c r="BA20" i="10" s="1"/>
  <c r="AX21" i="10"/>
  <c r="BA21" i="10"/>
  <c r="AX22" i="10"/>
  <c r="AZ22" i="10" s="1"/>
  <c r="BA22" i="10" s="1"/>
  <c r="AX23" i="10"/>
  <c r="AZ23" i="10" s="1"/>
  <c r="BA23" i="10" s="1"/>
  <c r="AX24" i="10"/>
  <c r="AZ24" i="10" s="1"/>
  <c r="BA24" i="10" s="1"/>
  <c r="AX25" i="10"/>
  <c r="AZ25" i="10" s="1"/>
  <c r="BA25" i="10" s="1"/>
  <c r="AX26" i="10"/>
  <c r="AZ26" i="10" s="1"/>
  <c r="BA26" i="10" s="1"/>
  <c r="AX27" i="10"/>
  <c r="AZ27" i="10" s="1"/>
  <c r="BA27" i="10" s="1"/>
  <c r="AX28" i="10"/>
  <c r="AZ28" i="10" s="1"/>
  <c r="BA28" i="10" s="1"/>
  <c r="AX29" i="10"/>
  <c r="AZ29" i="10" s="1"/>
  <c r="BA29" i="10" s="1"/>
  <c r="AX30" i="10"/>
  <c r="AZ30" i="10" s="1"/>
  <c r="BA30" i="10" s="1"/>
  <c r="AX31" i="10"/>
  <c r="AZ31" i="10" s="1"/>
  <c r="BA31" i="10" s="1"/>
  <c r="AX32" i="10"/>
  <c r="AZ32" i="10" s="1"/>
  <c r="AX33" i="10"/>
  <c r="AZ33" i="10" s="1"/>
  <c r="BA33" i="10" s="1"/>
  <c r="AX34" i="10"/>
  <c r="AZ34" i="10" s="1"/>
  <c r="BA34" i="10" s="1"/>
  <c r="AX35" i="10"/>
  <c r="AZ35" i="10" s="1"/>
  <c r="BA35" i="10" s="1"/>
  <c r="AX36" i="10"/>
  <c r="AZ36" i="10" s="1"/>
  <c r="BA36" i="10" s="1"/>
  <c r="AX37" i="10"/>
  <c r="AZ37" i="10" s="1"/>
  <c r="BA37" i="10" s="1"/>
  <c r="AX38" i="10"/>
  <c r="AZ38" i="10" s="1"/>
  <c r="BA38" i="10" s="1"/>
  <c r="AX39" i="10"/>
  <c r="AZ39" i="10" s="1"/>
  <c r="BA39" i="10" s="1"/>
  <c r="AX40" i="10"/>
  <c r="AZ40" i="10" s="1"/>
  <c r="BA40" i="10" s="1"/>
  <c r="AX41" i="10"/>
  <c r="AZ41" i="10" s="1"/>
  <c r="BA41" i="10" s="1"/>
  <c r="AX42" i="10"/>
  <c r="AZ42" i="10" s="1"/>
  <c r="BA42" i="10" s="1"/>
  <c r="AX43" i="10"/>
  <c r="BA43" i="10"/>
  <c r="AX44" i="10"/>
  <c r="BA44" i="10"/>
  <c r="AX45" i="10"/>
  <c r="BA45" i="10"/>
  <c r="AX4" i="10"/>
  <c r="AZ4" i="10" s="1"/>
  <c r="BA4" i="10" s="1"/>
  <c r="AI85" i="10"/>
  <c r="AJ85" i="10" s="1"/>
  <c r="AK85" i="10" s="1"/>
  <c r="AI84" i="10"/>
  <c r="AJ84" i="10" s="1"/>
  <c r="AK84" i="10" s="1"/>
  <c r="AI83" i="10"/>
  <c r="AJ83" i="10" s="1"/>
  <c r="AK83" i="10" s="1"/>
  <c r="AI82" i="10"/>
  <c r="AJ82" i="10" s="1"/>
  <c r="AK82" i="10" s="1"/>
  <c r="AI81" i="10"/>
  <c r="AJ81" i="10" s="1"/>
  <c r="AK81" i="10" s="1"/>
  <c r="AI80" i="10"/>
  <c r="AJ80" i="10" s="1"/>
  <c r="AK80" i="10" s="1"/>
  <c r="AI79" i="10"/>
  <c r="AJ79" i="10" s="1"/>
  <c r="AK79" i="10" s="1"/>
  <c r="AI78" i="10"/>
  <c r="AJ78" i="10" s="1"/>
  <c r="AK78" i="10" s="1"/>
  <c r="AI77" i="10"/>
  <c r="AJ77" i="10" s="1"/>
  <c r="AK77" i="10" s="1"/>
  <c r="AI76" i="10"/>
  <c r="AJ76" i="10" s="1"/>
  <c r="AK76" i="10" s="1"/>
  <c r="AI75" i="10"/>
  <c r="AJ75" i="10" s="1"/>
  <c r="AK75" i="10" s="1"/>
  <c r="AI74" i="10"/>
  <c r="AJ74" i="10" s="1"/>
  <c r="AK74" i="10" s="1"/>
  <c r="AI73" i="10"/>
  <c r="AJ73" i="10" s="1"/>
  <c r="AK73" i="10" s="1"/>
  <c r="AI72" i="10"/>
  <c r="AJ72" i="10" s="1"/>
  <c r="AK72" i="10" s="1"/>
  <c r="AI71" i="10"/>
  <c r="AJ71" i="10" s="1"/>
  <c r="AK71" i="10" s="1"/>
  <c r="AI70" i="10"/>
  <c r="AJ70" i="10" s="1"/>
  <c r="AK70" i="10" s="1"/>
  <c r="AI69" i="10"/>
  <c r="AJ69" i="10" s="1"/>
  <c r="AK69" i="10" s="1"/>
  <c r="AI68" i="10"/>
  <c r="AJ68" i="10" s="1"/>
  <c r="AK68" i="10" s="1"/>
  <c r="AI67" i="10"/>
  <c r="AJ67" i="10" s="1"/>
  <c r="AK67" i="10" s="1"/>
  <c r="AI66" i="10"/>
  <c r="AJ66" i="10" s="1"/>
  <c r="AK66" i="10" s="1"/>
  <c r="AI65" i="10"/>
  <c r="AJ65" i="10" s="1"/>
  <c r="AK65" i="10" s="1"/>
  <c r="AI64" i="10"/>
  <c r="AJ64" i="10" s="1"/>
  <c r="AK64" i="10" s="1"/>
  <c r="AI63" i="10"/>
  <c r="AJ63" i="10" s="1"/>
  <c r="AK63" i="10" s="1"/>
  <c r="AI62" i="10"/>
  <c r="AJ62" i="10" s="1"/>
  <c r="AK62" i="10" s="1"/>
  <c r="AI61" i="10"/>
  <c r="AJ61" i="10" s="1"/>
  <c r="AK61" i="10" s="1"/>
  <c r="AI60" i="10"/>
  <c r="AJ60" i="10" s="1"/>
  <c r="AK60" i="10" s="1"/>
  <c r="AI59" i="10"/>
  <c r="AJ59" i="10" s="1"/>
  <c r="AK59" i="10" s="1"/>
  <c r="AI58" i="10"/>
  <c r="AJ58" i="10" s="1"/>
  <c r="AK58" i="10" s="1"/>
  <c r="AI57" i="10"/>
  <c r="AJ57" i="10" s="1"/>
  <c r="AK57" i="10" s="1"/>
  <c r="AI56" i="10"/>
  <c r="AJ56" i="10" s="1"/>
  <c r="AK56" i="10" s="1"/>
  <c r="AI55" i="10"/>
  <c r="AJ55" i="10" s="1"/>
  <c r="AK55" i="10" s="1"/>
  <c r="AI54" i="10"/>
  <c r="AJ54" i="10" s="1"/>
  <c r="AK54" i="10" s="1"/>
  <c r="AI53" i="10"/>
  <c r="AJ53" i="10" s="1"/>
  <c r="AK53" i="10" s="1"/>
  <c r="AI52" i="10"/>
  <c r="AJ52" i="10" s="1"/>
  <c r="AK52" i="10" s="1"/>
  <c r="AI51" i="10"/>
  <c r="AJ51" i="10" s="1"/>
  <c r="AK51" i="10" s="1"/>
  <c r="AI50" i="10"/>
  <c r="AJ50" i="10" s="1"/>
  <c r="AK50" i="10" s="1"/>
  <c r="AI49" i="10"/>
  <c r="AJ49" i="10" s="1"/>
  <c r="AK49" i="10" s="1"/>
  <c r="AI48" i="10"/>
  <c r="AJ48" i="10" s="1"/>
  <c r="AK48" i="10" s="1"/>
  <c r="AI47" i="10"/>
  <c r="AJ47" i="10" s="1"/>
  <c r="AK47" i="10" s="1"/>
  <c r="AI46" i="10"/>
  <c r="AJ46" i="10" s="1"/>
  <c r="H11" i="27"/>
  <c r="G11" i="27"/>
  <c r="F11" i="27"/>
  <c r="E11" i="27"/>
  <c r="D11" i="27"/>
  <c r="AB9" i="10"/>
  <c r="Z9" i="10"/>
  <c r="AA9" i="10" s="1"/>
  <c r="Q45" i="10"/>
  <c r="R45" i="10" s="1"/>
  <c r="S45" i="10" s="1"/>
  <c r="Q43" i="10"/>
  <c r="R43" i="10" s="1"/>
  <c r="S43" i="10" s="1"/>
  <c r="Q32" i="10"/>
  <c r="R32" i="10" s="1"/>
  <c r="AT41" i="10"/>
  <c r="AR37" i="10"/>
  <c r="AS37" i="10" s="1"/>
  <c r="AT37" i="10" s="1"/>
  <c r="AR38" i="10"/>
  <c r="AS38" i="10" s="1"/>
  <c r="AT38" i="10" s="1"/>
  <c r="AR36" i="10"/>
  <c r="AS36" i="10" s="1"/>
  <c r="AT36" i="10" s="1"/>
  <c r="AR35" i="10"/>
  <c r="AS35" i="10" s="1"/>
  <c r="AT35" i="10" s="1"/>
  <c r="AR33" i="10"/>
  <c r="AS33" i="10" s="1"/>
  <c r="AT33" i="10" s="1"/>
  <c r="AR32" i="10"/>
  <c r="AS32" i="10" s="1"/>
  <c r="AT32" i="10" s="1"/>
  <c r="AR31" i="10"/>
  <c r="AS31" i="10" s="1"/>
  <c r="AT31" i="10" s="1"/>
  <c r="AR30" i="10"/>
  <c r="AS30" i="10" s="1"/>
  <c r="AT30" i="10" s="1"/>
  <c r="AR28" i="10"/>
  <c r="AS28" i="10" s="1"/>
  <c r="AT28" i="10" s="1"/>
  <c r="AR27" i="10"/>
  <c r="AS27" i="10" s="1"/>
  <c r="AT27" i="10" s="1"/>
  <c r="AR25" i="10"/>
  <c r="AS25" i="10" s="1"/>
  <c r="AT25" i="10" s="1"/>
  <c r="AR23" i="10"/>
  <c r="AS23" i="10" s="1"/>
  <c r="AT23" i="10" s="1"/>
  <c r="AR21" i="10"/>
  <c r="AS21" i="10" s="1"/>
  <c r="AT21" i="10" s="1"/>
  <c r="AT78" i="10" l="1"/>
  <c r="AT82" i="10"/>
  <c r="AT69" i="10"/>
  <c r="AT62" i="10"/>
  <c r="AT61" i="10"/>
  <c r="AT60" i="10"/>
  <c r="F12" i="27"/>
  <c r="AT83" i="10"/>
  <c r="AT67" i="10"/>
  <c r="AT66" i="10"/>
  <c r="AT65" i="10"/>
  <c r="AT64" i="10"/>
  <c r="AT63" i="10"/>
  <c r="AT68" i="10"/>
  <c r="AT73" i="10"/>
  <c r="AT72" i="10"/>
  <c r="AT85" i="10"/>
  <c r="AT84" i="10"/>
  <c r="AT81" i="10"/>
  <c r="AT80" i="10"/>
  <c r="AT50" i="10"/>
  <c r="AT49" i="10"/>
  <c r="AT48" i="10"/>
  <c r="AT47" i="10"/>
  <c r="AT46" i="10"/>
  <c r="AN46" i="10"/>
  <c r="AZ46" i="10" s="1"/>
  <c r="BA46" i="10" s="1"/>
  <c r="AW59" i="10"/>
  <c r="AX59" i="10" s="1"/>
  <c r="AT59" i="10"/>
  <c r="AT70" i="10"/>
  <c r="AT71" i="10"/>
  <c r="AN80" i="10"/>
  <c r="AZ80" i="10" s="1"/>
  <c r="BA80" i="10" s="1"/>
  <c r="AN53" i="10"/>
  <c r="AZ53" i="10" s="1"/>
  <c r="BA53" i="10" s="1"/>
  <c r="AN85" i="10"/>
  <c r="AZ85" i="10" s="1"/>
  <c r="BA85" i="10" s="1"/>
  <c r="AN69" i="10"/>
  <c r="AZ69" i="10" s="1"/>
  <c r="BA69" i="10" s="1"/>
  <c r="AN61" i="10"/>
  <c r="AZ61" i="10" s="1"/>
  <c r="BA61" i="10" s="1"/>
  <c r="AN79" i="10"/>
  <c r="AZ79" i="10" s="1"/>
  <c r="BA79" i="10" s="1"/>
  <c r="AN56" i="10"/>
  <c r="AZ56" i="10" s="1"/>
  <c r="BA56" i="10" s="1"/>
  <c r="AN77" i="10"/>
  <c r="AZ77" i="10" s="1"/>
  <c r="BA77" i="10" s="1"/>
  <c r="AN55" i="10"/>
  <c r="AZ55" i="10" s="1"/>
  <c r="BA55" i="10" s="1"/>
  <c r="AN72" i="10"/>
  <c r="AZ72" i="10" s="1"/>
  <c r="BA72" i="10" s="1"/>
  <c r="AN71" i="10"/>
  <c r="AZ71" i="10" s="1"/>
  <c r="BA71" i="10" s="1"/>
  <c r="AN48" i="10"/>
  <c r="AZ48" i="10" s="1"/>
  <c r="BA48" i="10" s="1"/>
  <c r="AN47" i="10"/>
  <c r="AZ47" i="10" s="1"/>
  <c r="BA47" i="10" s="1"/>
  <c r="AN64" i="10"/>
  <c r="AZ64" i="10" s="1"/>
  <c r="BA64" i="10" s="1"/>
  <c r="AN63" i="10"/>
  <c r="AZ63" i="10" s="1"/>
  <c r="BA63" i="10" s="1"/>
  <c r="AN84" i="10"/>
  <c r="AZ84" i="10" s="1"/>
  <c r="BA84" i="10" s="1"/>
  <c r="AN81" i="10"/>
  <c r="AZ81" i="10" s="1"/>
  <c r="BA81" i="10" s="1"/>
  <c r="AN73" i="10"/>
  <c r="AZ73" i="10" s="1"/>
  <c r="BA73" i="10" s="1"/>
  <c r="AN65" i="10"/>
  <c r="AZ65" i="10" s="1"/>
  <c r="BA65" i="10" s="1"/>
  <c r="AN57" i="10"/>
  <c r="AZ57" i="10" s="1"/>
  <c r="BA57" i="10" s="1"/>
  <c r="AN49" i="10"/>
  <c r="AZ49" i="10" s="1"/>
  <c r="BA49" i="10" s="1"/>
  <c r="AN78" i="10"/>
  <c r="AZ78" i="10" s="1"/>
  <c r="BA78" i="10" s="1"/>
  <c r="AN70" i="10"/>
  <c r="AZ70" i="10" s="1"/>
  <c r="BA70" i="10" s="1"/>
  <c r="AN62" i="10"/>
  <c r="AZ62" i="10" s="1"/>
  <c r="BA62" i="10" s="1"/>
  <c r="AN54" i="10"/>
  <c r="AZ54" i="10" s="1"/>
  <c r="BA54" i="10" s="1"/>
  <c r="AN76" i="10"/>
  <c r="AZ76" i="10" s="1"/>
  <c r="BA76" i="10" s="1"/>
  <c r="AN68" i="10"/>
  <c r="AZ68" i="10" s="1"/>
  <c r="BA68" i="10" s="1"/>
  <c r="AN60" i="10"/>
  <c r="AZ60" i="10" s="1"/>
  <c r="BA60" i="10" s="1"/>
  <c r="AN52" i="10"/>
  <c r="AZ52" i="10" s="1"/>
  <c r="BA52" i="10" s="1"/>
  <c r="AN83" i="10"/>
  <c r="AZ83" i="10" s="1"/>
  <c r="BA83" i="10" s="1"/>
  <c r="AN75" i="10"/>
  <c r="AZ75" i="10" s="1"/>
  <c r="BA75" i="10" s="1"/>
  <c r="AN67" i="10"/>
  <c r="AZ67" i="10" s="1"/>
  <c r="BA67" i="10" s="1"/>
  <c r="AN59" i="10"/>
  <c r="AZ59" i="10" s="1"/>
  <c r="BA59" i="10" s="1"/>
  <c r="AN51" i="10"/>
  <c r="AZ51" i="10" s="1"/>
  <c r="BA51" i="10" s="1"/>
  <c r="AN82" i="10"/>
  <c r="AZ82" i="10" s="1"/>
  <c r="BA82" i="10" s="1"/>
  <c r="AN74" i="10"/>
  <c r="AZ74" i="10" s="1"/>
  <c r="BA74" i="10" s="1"/>
  <c r="AN66" i="10"/>
  <c r="AZ66" i="10" s="1"/>
  <c r="BA66" i="10" s="1"/>
  <c r="AN58" i="10"/>
  <c r="AZ58" i="10" s="1"/>
  <c r="BA58" i="10" s="1"/>
  <c r="AN50" i="10"/>
  <c r="AZ50" i="10" s="1"/>
  <c r="BA50" i="10" s="1"/>
  <c r="AK46" i="10"/>
  <c r="H12" i="27"/>
  <c r="G12" i="27"/>
  <c r="BA13" i="10"/>
  <c r="S32" i="10"/>
  <c r="BA32" i="10"/>
  <c r="AT43" i="10"/>
  <c r="AT42" i="10"/>
  <c r="AT40" i="10"/>
  <c r="AR39" i="10"/>
  <c r="AS39" i="10" s="1"/>
  <c r="AT39" i="10" s="1"/>
  <c r="AR34" i="10"/>
  <c r="AS34" i="10" s="1"/>
  <c r="AT34" i="10" s="1"/>
  <c r="AS17" i="10"/>
  <c r="AT17" i="10" s="1"/>
  <c r="AR12" i="10"/>
  <c r="AS12" i="10" s="1"/>
  <c r="AT12" i="10" s="1"/>
  <c r="AI28" i="10" l="1"/>
  <c r="AJ28" i="10" s="1"/>
  <c r="AK28" i="10" s="1"/>
  <c r="AI27" i="10"/>
  <c r="AJ27" i="10" s="1"/>
  <c r="AK27" i="10" s="1"/>
  <c r="AI25" i="10"/>
  <c r="AJ25" i="10" s="1"/>
  <c r="AK25" i="10" s="1"/>
  <c r="AI23" i="10"/>
  <c r="AJ23" i="10" s="1"/>
  <c r="AK23" i="10" s="1"/>
  <c r="AI21" i="10"/>
  <c r="AJ21" i="10" s="1"/>
  <c r="AK21" i="10" s="1"/>
  <c r="AI17" i="10"/>
  <c r="AJ17" i="10" s="1"/>
  <c r="AK17" i="10" s="1"/>
  <c r="AI12" i="10"/>
  <c r="AJ12" i="10" s="1"/>
  <c r="AK12" i="10" s="1"/>
  <c r="Z29" i="10" l="1"/>
  <c r="AA29" i="10" s="1"/>
  <c r="Z28" i="10"/>
  <c r="AA28" i="10" s="1"/>
  <c r="Z27" i="10"/>
  <c r="AA27" i="10" s="1"/>
  <c r="Z26" i="10"/>
  <c r="AA26" i="10" s="1"/>
  <c r="Z25" i="10"/>
  <c r="AA25" i="10" s="1"/>
  <c r="Z23" i="10"/>
  <c r="AA23" i="10" s="1"/>
  <c r="Z21" i="10"/>
  <c r="AA21" i="10" s="1"/>
  <c r="Z17" i="10"/>
  <c r="AA17" i="10" s="1"/>
  <c r="Z12" i="10"/>
  <c r="AA12" i="10" s="1"/>
  <c r="Z10" i="10"/>
  <c r="AA10" i="10" s="1"/>
  <c r="Z8" i="10"/>
  <c r="AA8" i="10" s="1"/>
  <c r="Z7" i="10"/>
  <c r="AA7" i="10" s="1"/>
  <c r="Z6" i="10"/>
  <c r="AA6" i="10" s="1"/>
  <c r="Z5" i="10"/>
  <c r="AA5" i="10" s="1"/>
  <c r="Z4" i="10"/>
  <c r="AA4" i="10" s="1"/>
  <c r="D6" i="28"/>
  <c r="E6" i="28"/>
  <c r="D7" i="28"/>
  <c r="E7" i="28"/>
  <c r="E5" i="28"/>
  <c r="D5" i="28"/>
  <c r="AG6" i="22"/>
  <c r="AH6" i="22" s="1"/>
  <c r="AL6" i="22" s="1"/>
  <c r="BG6" i="22" s="1"/>
  <c r="BB5" i="22"/>
  <c r="AZ5" i="22"/>
  <c r="BA5" i="22" s="1"/>
  <c r="BE5" i="22" s="1"/>
  <c r="AR5" i="22"/>
  <c r="AP5" i="22"/>
  <c r="AQ5" i="22" s="1"/>
  <c r="AU5" i="22" s="1"/>
  <c r="AG5" i="22"/>
  <c r="AH5" i="22" s="1"/>
  <c r="AG6" i="20"/>
  <c r="AH6" i="20" s="1"/>
  <c r="AL6" i="20" s="1"/>
  <c r="BG6" i="20" s="1"/>
  <c r="BB5" i="20"/>
  <c r="AZ5" i="20"/>
  <c r="BA5" i="20" s="1"/>
  <c r="BE5" i="20" s="1"/>
  <c r="AR5" i="20"/>
  <c r="AP5" i="20"/>
  <c r="AQ5" i="20" s="1"/>
  <c r="AU5" i="20" s="1"/>
  <c r="AG5" i="20"/>
  <c r="AH5" i="20" s="1"/>
  <c r="AI6" i="22" l="1"/>
  <c r="AB12" i="10"/>
  <c r="AB25" i="10"/>
  <c r="AB29" i="10"/>
  <c r="AB26" i="10"/>
  <c r="AI5" i="20"/>
  <c r="AL5" i="20"/>
  <c r="BG5" i="20" s="1"/>
  <c r="AL5" i="22"/>
  <c r="BG5" i="22" s="1"/>
  <c r="AI5" i="22"/>
  <c r="AB21" i="10"/>
  <c r="AB28" i="10"/>
  <c r="AI6" i="20"/>
  <c r="AB27" i="10"/>
  <c r="AB17" i="10"/>
  <c r="AB4" i="10"/>
  <c r="AB5" i="10"/>
  <c r="AB6" i="10"/>
  <c r="AB7" i="10"/>
  <c r="AB8" i="10"/>
  <c r="AB10" i="10"/>
  <c r="AB23" i="10"/>
</calcChain>
</file>

<file path=xl/sharedStrings.xml><?xml version="1.0" encoding="utf-8"?>
<sst xmlns="http://schemas.openxmlformats.org/spreadsheetml/2006/main" count="2232" uniqueCount="667">
  <si>
    <t>SEGUIMIENTO PLANES DE MEJORAMIENTO LOTERÍA DE BOGOTÁ</t>
  </si>
  <si>
    <r>
      <t>CODIGO:</t>
    </r>
    <r>
      <rPr>
        <sz val="8"/>
        <color theme="1"/>
        <rFont val="Arial Narrow"/>
        <family val="2"/>
      </rPr>
      <t xml:space="preserve"> FRO102-561-3</t>
    </r>
  </si>
  <si>
    <r>
      <rPr>
        <b/>
        <sz val="8"/>
        <color rgb="FFFF0000"/>
        <rFont val="Arial Narrow"/>
        <family val="2"/>
      </rPr>
      <t>FECHA: 31</t>
    </r>
    <r>
      <rPr>
        <sz val="8"/>
        <color rgb="FFFF0000"/>
        <rFont val="Arial Narrow"/>
        <family val="2"/>
      </rPr>
      <t>/03/2025</t>
    </r>
  </si>
  <si>
    <t xml:space="preserve">Orientaciones Generales: </t>
  </si>
  <si>
    <t xml:space="preserve">El archivo contiene las siguiente hojas: </t>
  </si>
  <si>
    <t xml:space="preserve">Hoja "Seguimiento", la cual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</si>
  <si>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</si>
  <si>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</si>
  <si>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</si>
  <si>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</si>
  <si>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</si>
  <si>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</si>
  <si>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</si>
  <si>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</si>
  <si>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</si>
  <si>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</si>
  <si>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</si>
  <si>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</si>
  <si>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</si>
  <si>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</si>
  <si>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</si>
  <si>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dio origen al hallazgo, observación y/o debilidad de auditoría identificado, con el fin de establecer una actividad efectiva, que prevenga la reincidencia del hallazgo.</t>
  </si>
  <si>
    <t>Acción de mejora a implementar</t>
  </si>
  <si>
    <t xml:space="preserve">Indica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</si>
  <si>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</si>
  <si>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</si>
  <si>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</si>
  <si>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</si>
  <si>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</si>
  <si>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</si>
  <si>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</si>
  <si>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</si>
  <si>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</si>
  <si>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</si>
  <si>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</si>
  <si>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</si>
  <si>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</si>
  <si>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</si>
  <si>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</si>
  <si>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</si>
  <si>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</si>
  <si>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</si>
  <si>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</si>
  <si>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 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</si>
  <si>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</si>
  <si>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</si>
  <si>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Alerta</t>
  </si>
  <si>
    <t>Identifica el 
EN TERMINO: La acción de mejora se encuentra 
ALERTA: La acción de mejora no presenta avances significativos durante el periodo de corte de seguimiento. 
OK: La acción de mejora alcanzo el 100% de la meta esperada</t>
  </si>
  <si>
    <t>Análisis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</si>
  <si>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</si>
  <si>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</si>
  <si>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asignado que realizó el seguimiento al plan de mejoramiento. </t>
  </si>
  <si>
    <t>Estado de la acción</t>
  </si>
  <si>
    <r>
      <t xml:space="preserve">Indica el estado de la acción a la fecha de seguimiento. 
</t>
    </r>
    <r>
      <rPr>
        <b/>
        <sz val="11"/>
        <color theme="1"/>
        <rFont val="Arial Narrow"/>
        <family val="2"/>
      </rPr>
      <t>EN EJECUCIÓN:</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próxima a su vencimiento. 
</t>
    </r>
    <r>
      <rPr>
        <b/>
        <sz val="11"/>
        <color theme="1"/>
        <rFont val="Arial Narrow"/>
        <family val="2"/>
      </rPr>
      <t>INCUMPLIDA:</t>
    </r>
    <r>
      <rPr>
        <sz val="11"/>
        <color theme="1"/>
        <rFont val="Arial Narrow"/>
        <family val="2"/>
      </rPr>
      <t xml:space="preserve"> Indica que la acción no se cumplió dentro de los plazos establecidos. 
</t>
    </r>
    <r>
      <rPr>
        <b/>
        <sz val="11"/>
        <color theme="1"/>
        <rFont val="Arial Narrow"/>
        <family val="2"/>
      </rPr>
      <t>CUMPLIDA</t>
    </r>
    <r>
      <rPr>
        <sz val="11"/>
        <color theme="1"/>
        <rFont val="Arial Narrow"/>
        <family val="2"/>
      </rPr>
      <t xml:space="preserve">: Indica que la acción se cumplió en un 100% en los plazos establecidos.
</t>
    </r>
  </si>
  <si>
    <t>SECCIÓN 4. JUSTIFICACIÓN DE LA EFECTIVIDAD DE LA ACCIÓN / HALLAZGO</t>
  </si>
  <si>
    <t>La verificación de la efectividad, solo aplica para los planes de mejoramiento de auditorías internas y planes derivados de las visitas del Archivo Distrital</t>
  </si>
  <si>
    <t xml:space="preserve">1. ¿El plan de Mejoramiento cumplió con la acción propuesta? </t>
  </si>
  <si>
    <t xml:space="preserve">Análisis adelantado por el auditor que realizó el seguimiento, de conformidad con lo reportado por el proceso responsable; en este se indica si se cumplió o no con la acción de mejora formulada. </t>
  </si>
  <si>
    <t>2. ¿Se ha materializado algún riesgo en relación con las acciones propuestas en el plan de mejora durante su ejecución?</t>
  </si>
  <si>
    <t xml:space="preserve">Análisis a partir de la información remitida por la Oficina Asesora de Planeación frente a las materializaciones de riesgos durante la ejecución de las acciones. </t>
  </si>
  <si>
    <t>3. Calificación de la acción</t>
  </si>
  <si>
    <r>
      <t xml:space="preserve">Indica la calificación de efectiva o infectiva, teniendo en cuenta las siguientes combinaciones:
Si las preguntas 1 y 2, se respondieron con "Si" y "No/No aplica", la acción es </t>
    </r>
    <r>
      <rPr>
        <b/>
        <sz val="11"/>
        <rFont val="Arial Narrow"/>
        <family val="2"/>
      </rPr>
      <t>"EFECTIVA".</t>
    </r>
    <r>
      <rPr>
        <sz val="11"/>
        <rFont val="Arial Narrow"/>
        <family val="2"/>
      </rPr>
      <t xml:space="preserve">
Cualquier otra combinación, la acción es </t>
    </r>
    <r>
      <rPr>
        <b/>
        <sz val="11"/>
        <rFont val="Arial Narrow"/>
        <family val="2"/>
      </rPr>
      <t>"INEFECTIVA</t>
    </r>
    <r>
      <rPr>
        <sz val="11"/>
        <rFont val="Arial Narrow"/>
        <family val="2"/>
      </rPr>
      <t xml:space="preserve">".  
</t>
    </r>
    <r>
      <rPr>
        <b/>
        <sz val="11"/>
        <rFont val="Arial Narrow"/>
        <family val="2"/>
      </rPr>
      <t xml:space="preserve">Nota 1: </t>
    </r>
    <r>
      <rPr>
        <sz val="11"/>
        <rFont val="Arial Narrow"/>
        <family val="2"/>
      </rPr>
      <t xml:space="preserve">si la acción se califica "EFECTIVA" la acción se CIERRA; en caso contrario, NO SE CIERRA. 
</t>
    </r>
    <r>
      <rPr>
        <b/>
        <sz val="11"/>
        <rFont val="Arial Narrow"/>
        <family val="2"/>
      </rPr>
      <t xml:space="preserve">Nota 2: </t>
    </r>
    <r>
      <rPr>
        <sz val="11"/>
        <rFont val="Arial Narrow"/>
        <family val="2"/>
      </rPr>
      <t xml:space="preserve">el "No aplica" hace referencia a las acciones formuladas que sus hallazgos no se relacionan con riesgos identificados en la entidad. 
</t>
    </r>
    <r>
      <rPr>
        <b/>
        <sz val="11"/>
        <rFont val="Arial Narrow"/>
        <family val="2"/>
      </rPr>
      <t>Nota 3:</t>
    </r>
    <r>
      <rPr>
        <sz val="11"/>
        <rFont val="Arial Narrow"/>
        <family val="2"/>
      </rPr>
      <t xml:space="preserve"> en relación con las acciones incumplidas, la efectividad se evaluará posterior al mes calendario fijado para su cumplimiento. </t>
    </r>
  </si>
  <si>
    <t>4. ¿Requiere reformulación de la acción?</t>
  </si>
  <si>
    <t xml:space="preserve">A partir de la calificación de la acción: 
Si la acción es efectiva, NO se debe reformular para mitigar la casusa que origino el hallazgo; en caso, contrario, el proceso responsable deberá realizar reformulación. </t>
  </si>
  <si>
    <t>5. Fuente Origen cierre hallazgo y/u observación</t>
  </si>
  <si>
    <t xml:space="preserve">Indica si el seguimiento fue realizado por la OCI, por el ente de control externo. </t>
  </si>
  <si>
    <t>6. Detalle de la fuente</t>
  </si>
  <si>
    <t xml:space="preserve">Indica el soporte que evidencia el cierre del hallazgo. 
Nombre completo del informe donde se registra el cierre del hallazgo en caso de que la fuente de origen sea externa. 
(Este campo solo aplica para los planes de mejoramiento externos)
</t>
  </si>
  <si>
    <t>Hoja "Resultados seguimiento", la cual refleja el estado de los planes de mejoramiento de la entidad en cada seguimiento trimestral.</t>
  </si>
  <si>
    <t>SECCIÓN 4. JUSTIFICACIÓN DE LA EFECTIVIDAD DE LA ACCIÓN</t>
  </si>
  <si>
    <t xml:space="preserve">Seguimiento I Trimestre </t>
  </si>
  <si>
    <t>Seguimiento II Trimestre</t>
  </si>
  <si>
    <t>Seguimiento III Trimestre</t>
  </si>
  <si>
    <t>Seguimiento IV Trimestre</t>
  </si>
  <si>
    <t>Causa(s) del hallazgo</t>
  </si>
  <si>
    <t>Fecha de inicio
(DD-MM-AA)</t>
  </si>
  <si>
    <t>Fecha terminación
(DD-MM-AA)</t>
  </si>
  <si>
    <t>1. Fecha seguimiento</t>
  </si>
  <si>
    <t>1.Detalle del avance de la acción de mejora</t>
  </si>
  <si>
    <t>1.Actividades realizadas  a la fecha</t>
  </si>
  <si>
    <t>1.Resultado del indicador</t>
  </si>
  <si>
    <t>1. 25% avance en ejecución de la meta</t>
  </si>
  <si>
    <t>1.Alerta</t>
  </si>
  <si>
    <t>1.Analisis - Seguimiento OCI</t>
  </si>
  <si>
    <t>1.Auditor que realizó el seguimiento</t>
  </si>
  <si>
    <t>2.Fecha seguimiento</t>
  </si>
  <si>
    <t>2.Detalle del avance de la acción de mejora</t>
  </si>
  <si>
    <t>2.Actividades realizadas  a la fecha</t>
  </si>
  <si>
    <t>2.Resultado del indicador</t>
  </si>
  <si>
    <t>2. 50% avance en ejecución de la meta</t>
  </si>
  <si>
    <t>2.Alerta</t>
  </si>
  <si>
    <t>2.Analisis - Seguimiento OCI</t>
  </si>
  <si>
    <t>2.Auditor que realizó el seguimiento</t>
  </si>
  <si>
    <t>3.Fecha seguimiento</t>
  </si>
  <si>
    <t>3.Detalle del avance de la acción de mejora</t>
  </si>
  <si>
    <t>3.Actividades realizadas  a la fecha</t>
  </si>
  <si>
    <t>3.Resultado del indicador</t>
  </si>
  <si>
    <t>3. 75% avance en ejecución de la meta</t>
  </si>
  <si>
    <t>3.Alerta</t>
  </si>
  <si>
    <t>3.Analisis - Seguimiento OCI</t>
  </si>
  <si>
    <t>3.Auditor que realizó el seguimiento</t>
  </si>
  <si>
    <t>4.Fecha seguimiento</t>
  </si>
  <si>
    <t>4.Detalle del avance de la acción de mejora</t>
  </si>
  <si>
    <t>4.Actividades realizadas  a la fecha</t>
  </si>
  <si>
    <t>4.Resultado del indicador</t>
  </si>
  <si>
    <t>4. 100% avance en ejecución de la meta</t>
  </si>
  <si>
    <t>4.Alerta</t>
  </si>
  <si>
    <t>4.Analisis - Seguimiento OCI</t>
  </si>
  <si>
    <t>6. Detalle de la fuente
(Este campo solo aplica para los planes de mejoramiento externos)</t>
  </si>
  <si>
    <t>Origen Externo</t>
  </si>
  <si>
    <t>INFORME FINAL AUDITORÍA DE REGULARIDAD COD 69, PAD 2023</t>
  </si>
  <si>
    <t>3.1.3.1</t>
  </si>
  <si>
    <t>Hallazgo Administrativo con presunta incidencia disciplinaria por desconocer la seguridad de la información de todo servidor público al no brindar herramientas para garantizar la custodia debida de dicha información de la Auditoria 69 de la Contraloría de Bogotá D. C.</t>
  </si>
  <si>
    <t>Inexistencia de procedimineto que defina los puntos de control para la entrega de credenciales de acceso.</t>
  </si>
  <si>
    <t>Elaborar y formalizar en el comite de Gestion un procedimiento para entregar usuario y contraseña de los servicios de Ti que apliquen y brindar el acceso a servidores publicos garantizando la custodia de la información.</t>
  </si>
  <si>
    <t>Elaboración de procedimiento.</t>
  </si>
  <si>
    <t>Oficina de Gestión Tecnológica e Innovación</t>
  </si>
  <si>
    <t>No se realizó seguimiento en el periodo de corte, teniendo en cuenta que, se identificó cumplimiento en el II Trimestre del 2024, y por tanto, se sugirió el cierre de la acción. 
Se encuentra pendiente de evaluación por parte del ente de control.</t>
  </si>
  <si>
    <t xml:space="preserve">Manuela Hernández J. </t>
  </si>
  <si>
    <t>CUMPLIDA, PENDIENTE REVISIÓN  POR LA CONTRALORÍA</t>
  </si>
  <si>
    <t xml:space="preserve">No se realizó seguimiento en el periodo de corte, teniendo en cuenta que, se identificó cumplimiento en el II Trimestre del 2024, y por tanto, el ente de control realizó la evaluación correspondiente. </t>
  </si>
  <si>
    <t>CUMPLIDA</t>
  </si>
  <si>
    <t>NO</t>
  </si>
  <si>
    <t>Acción cerrada por la Contraloría de Bogotá, Informe Auditoría Financiera y de Gestión COD 71-PAD 2025 (pág. 161 a 174 del informe)</t>
  </si>
  <si>
    <t>https://loteriadebogota.com/wp-content/uploads/Informe-Auditoria-Financiera-y-de-Gestion-COD-71-PAD-2025.pdf</t>
  </si>
  <si>
    <t>SI</t>
  </si>
  <si>
    <t>3.1.4.1</t>
  </si>
  <si>
    <t>Hallazgo Administrativo con presunta incidencia disciplinaria al proceso precontractual del contrato 066 de 2021 licitación pública 01 de 2021 por suprimir el personal mínimo habilitante y sus condiciones de experiencia, requisito abolido en el Pliego de Condiciones, a pesar de haber sido estructurado cómo necesario en los estudios previos</t>
  </si>
  <si>
    <t>Inexistencia del soporte documental del análisis que realizo el comité estructurador, para establecer y/o modificar los requisitos técnicos habilitantes del proceso de contratación de la concesión de Apuestas Permanentes.</t>
  </si>
  <si>
    <t>Actualizar el Procedimiento PRO103-418-1 incluyendo como política la documentación de la justificación y el  análisis de los requisitos habilitantes dentro del Análisis del sector.</t>
  </si>
  <si>
    <t>Procedimiento PRO103-418-1 Actualizado</t>
  </si>
  <si>
    <t>Secretaria General</t>
  </si>
  <si>
    <t>3.1.4.2</t>
  </si>
  <si>
    <t>Hallazgo Administrativo con presunta incidencia disciplinaria al proceso precontractual del contrato 066 de 2021 licitación pública 01 de 2021 por la omisión de contratación de interventoría para el seguimiento técnico administrativo, financiero, contable y jurídico de la ejecución del contrato.</t>
  </si>
  <si>
    <t>Diferencia de concepto con el ente auditor sobre la obligatoriedad de la contratación de una interventoría, toda vez que la entidad cuenta con una Unidad de Apuestas y Control del Juego, que funcionalmente tiene la actividad asignada.</t>
  </si>
  <si>
    <t>Solicitar concepto a la secretaria técnica del CNJSA referente  a la obligatoriedad de la contratación de una interventoría en los contratos de concesión de juegos de suerte y azar de apuestas permanentes o chance.</t>
  </si>
  <si>
    <t>Solicitud de concepto obligatoriedad de contratación de interventoría</t>
  </si>
  <si>
    <t>Unidad de Apuestas</t>
  </si>
  <si>
    <t>Acción cerrada por la Contraloría de Bogotá, Informe Auditoría de Cumplimiento COD 76-PAD 2025 (pág. 151 a 157 del informe)</t>
  </si>
  <si>
    <t>https://loteriadebogota.com/wp-content/uploads/Informe-Final-Auditoria-de-Cumplimiento-AC-76-Loteria-de-Bogota.pdf</t>
  </si>
  <si>
    <t>Realizar una mesa de Trabajo  de análisis de la aplicación de la respuesta emitida  por CNJSA sobre la obligatoriedad de la contratación de una interventoría en los contratos de concesión de juegos de suerte y azar de apuestas permanentes o chance.</t>
  </si>
  <si>
    <t>Mesa de Trabajo Obligatoriedad Contratación Interventoría</t>
  </si>
  <si>
    <t>3.1.4.3</t>
  </si>
  <si>
    <t>Hallazgo Administrativo porque dentro del Riesgo 20. “Posibilidad de favorecimiento propio o de un tercero.” Dentro del control adoptado para “establecer y determinar con claridad la necesidad a satisfacer…”, únicamente se realiza éste, respecto a la legalidad de la contratación obviando un control superior a quienes realizan los requerimientos técnicos dentro de los Estudios Previos</t>
  </si>
  <si>
    <t>Falta punto de control adicional de revisión en  los estudios previos y necesidades de contratación presentadas por áreas misionales.</t>
  </si>
  <si>
    <t>Modificación del procedimientos de contratación PRO103-233-10, PRO103-383-3, PRO103-384-3, PRO103-416-3,PRO103-417-3 de las diferentes modalidades para incluir punto de control.</t>
  </si>
  <si>
    <t>Procedimientos contratación ajustados inluyendo punto de control</t>
  </si>
  <si>
    <t xml:space="preserve">No se realizó seguimiento en el periodo de corte, teniendo en cuenta que, se identificó cumplimiento en el II Trimestre del 2024,y por tanto, el ente de control realizó la evaluación correspondiente. </t>
  </si>
  <si>
    <t>3.1.4.4</t>
  </si>
  <si>
    <t>Hallazgo Administrativo con presunta incidencia disciplinaria por el incumplimiento en la migración a la plataforma de Seguimiento a la Contratación Pública- Secop II - de los informes mensuales entregados por el contratista y aprobados por el supervisor del Contrato de Concesión 066 de 2021.</t>
  </si>
  <si>
    <t>Inoportunidad en el Cargue de Información a Secop II, del contrato de concesión.</t>
  </si>
  <si>
    <t>Actualizar dentro del procedimiento del manual de supervisión del contrato de concesión, los tiempos y periodicidad referentes a la publicación del informe de supervisión al contrato de concesión.</t>
  </si>
  <si>
    <t>Manual de Supervisión del contrato de Concesión Actualizado</t>
  </si>
  <si>
    <t>INEFECTIVA</t>
  </si>
  <si>
    <t>Acción cerrada por la Contraloría de Bogotá, Informe Auditoría de Cumplimiento COD 76-PAD 2025 (pág. 151 a 157 del informe )</t>
  </si>
  <si>
    <t>3.1.4.5</t>
  </si>
  <si>
    <t>Hallazgo Administrativo por obstaculizar las acciones propias en el Marco de la Auditoría Financiera y de Gestión a la Lotería de Bogotá, vigencia 2022, Código 69.</t>
  </si>
  <si>
    <t>Inexistencia de intructivo  de entrega de información a entes externos.</t>
  </si>
  <si>
    <t>Diseño de instructivo de acceso a carpetas compartidas para la entrega de información a entes externos.</t>
  </si>
  <si>
    <t>Creación del Intructivo</t>
  </si>
  <si>
    <t>3.2.1.1</t>
  </si>
  <si>
    <t>Hallazgo Administrativo por normatividad desactualizada en acto administrativo de creación de caja menor.</t>
  </si>
  <si>
    <t>Falta de revisión períodica de las normas aplicables a la Lotería de Bogotá, para la expedición de los actos administrativos de caja menor y su respectivo manejo.</t>
  </si>
  <si>
    <t>Revisar en el SISJUR la vigencia de las normas que sirven como fundamento para la expedición de los actos administrativos relativos a la constitución y manejo de la caja menor</t>
  </si>
  <si>
    <t>Pantallazos de consulta</t>
  </si>
  <si>
    <t>UNIDAD DE RECURSOS FÍSICOS</t>
  </si>
  <si>
    <t>No se realizó seguimiento en el periodo de corte, teniendo en cuenta que, se identificó cumplimiento  en el I Trimestre del 2024, y por tanto, se sugirió el cierre de la acción. 
Se encuentra pendiente de evaluación por parte del ente de control.</t>
  </si>
  <si>
    <t xml:space="preserve">No se realizó seguimiento en el periodo de corte, teniendo en cuenta que, se identificó cumplimiento  en el I Trimestre del 2024, y por tanto, el ente de control realizó la evaluación correspondiente. </t>
  </si>
  <si>
    <t>Acción cerrada por la Contraloría de Bogotá, Informe Auditoría Financiera COD 76-PAD 2024 (pág. 166 a 170 del informe )</t>
  </si>
  <si>
    <t>https://loteriadebogota.com/wp-content/uploads/Informe-Auditoria-Financiera-y-de-Gestion-COD-76-PAD-2024-04-10-2024.pdf</t>
  </si>
  <si>
    <t>Revisar y actualizar de manera trimestral, el normograma de la entidad en relación con la administración y manejo de caja menor, de acuerdo con los lineamientos emitidos por la Secretaría General</t>
  </si>
  <si>
    <t>Cumplimiento en la revisión períodica al normagrama de la entidad</t>
  </si>
  <si>
    <t>No se realizó seguimiento en el periodo de corte, teniendo en cuenta que, se identificó cumplimiento en el IV Trimestre del 2024, y por tanto, se sugirió el cierre de la acción. 
Se encuentra pendiente de evaluación por parte del ente de control.</t>
  </si>
  <si>
    <t xml:space="preserve">No se realizó seguimiento en el periodo de corte, teniendo en cuenta que, se identificó cumplimiento en el IV Trimestre del 2024, y por tanto, el ente de control realizó la evaluación correspondiente. </t>
  </si>
  <si>
    <t>3.2.1.1.1</t>
  </si>
  <si>
    <t>Hallazgo Administrativo por no revelación de la información contable específica, detallada, explicativa de la composición de los saldos contables en las Notas a los Estados Financieros de la Lotería de Bogotá, de acuerdo al Manual de Políticas Contables de la Lotería de Bogotá, y al instructivo 002 de 2022 de la Contaduría General Nación.</t>
  </si>
  <si>
    <t>NO SE REVELO EN DETALLE LA COMPOSICION DE LAS CUENTAS POR COBRAR EN LAS NOTAS A LOS ESTADOS FINANCIEROS</t>
  </si>
  <si>
    <t>REVELAR EN LAS NOTAS A LOS ESTADOS FINANCIERO DE LA VIGENCIA 2023 EN FORMA DETALLADA LA CONFORMACION DE LAS CUENTAS POR COBRAR</t>
  </si>
  <si>
    <t>NOTAS A LOS ESTADOS FINANCIEROS</t>
  </si>
  <si>
    <t>UNIDAD FINANCIERA Y CONTABLE</t>
  </si>
  <si>
    <t>3.2.1.10</t>
  </si>
  <si>
    <t>Hallazgo Administrativo con presunta incidencia disciplinaria por no registrar el gasto financiero del reporte generado en el aplicativo SIPROJWEB en la cuenta 580401.</t>
  </si>
  <si>
    <t>NO REGISTRO DEL GASTO FINANCIERO EN LA SUBCUENTA 580401 SEGUN REPORTE DE SIPROJ WEB</t>
  </si>
  <si>
    <t>REGISTRAR EN LA SUBCUENTA 580401 EL GASTO FINANCIERO SEGUN EL REPORTE SIPROJ WEB AL CORTE DICIEMBRE 31 DE 2023</t>
  </si>
  <si>
    <t>REGISTRO SUBCUENTA GASTO FINANCIERO DETALLADO</t>
  </si>
  <si>
    <t>3.2.1.11</t>
  </si>
  <si>
    <t>Hallazgo Administrativo por diferencias entre contabilidad y SIPROJ Web por falta de reconocimiento y revelación de los procesos ejecutivos a favor de la entidad en los estados contables.</t>
  </si>
  <si>
    <t>NO REGISTRO EN CUENTAS DE ORDEN DE LOS ACTIVOS CONTINGENTES</t>
  </si>
  <si>
    <t>REGISTRAR Y REVELAR EN LAS CUENTAS DE ORDEN TODOS LOS ACTIVOS CONTINGENTES INICIADOS POR LA ENTIDAD SEGUN REPORTE SIPROJ WEB AL CORTE DICIEMBRE 31 DE 2023</t>
  </si>
  <si>
    <t>3.2.1.2</t>
  </si>
  <si>
    <t>Hallazgo Administrativo con presunta incidencia disciplinaria, por realizar el cierre de caja menor, con posterioridad a lo establecido en la norma</t>
  </si>
  <si>
    <t>Falta de aplicación de los controles establecidos en el procedimiento de caja menor.</t>
  </si>
  <si>
    <t>Realizar una mesa de trabajo previa a la fecha de legalización y cierre de caja menor, con el fin de revisar el mismo se ajuste al procedimiento establecido</t>
  </si>
  <si>
    <t>Mesa de trabajo</t>
  </si>
  <si>
    <t>3.2.1.3</t>
  </si>
  <si>
    <t>Hallazgo Administrativo, por incumplimiento, en lo que respecta al periodo de reembolsos y el formato de solicitud de reembolsos.</t>
  </si>
  <si>
    <t>Falta de control en la realización de los reembolsos de caja menor, con el fin de dar cumplimiento a la periodicidad en la que deben efectuarse, por incosistencias en el aplicativo administrativo y financiero.</t>
  </si>
  <si>
    <t>Gestionar con el proveedor del sistema administrativo y financiero, los ajustes requeridos en el módulo de caja menor, para que los reembolsos se realicen de manera oportuna</t>
  </si>
  <si>
    <t>Porcentaje de cumplimiento en los ajustes requeridos al módulo de caja menor</t>
  </si>
  <si>
    <t>Ausencia de un formato estandarizado para la solicitud de reembolsos de caja menor</t>
  </si>
  <si>
    <t>Elaborar e incluir dentro de los documentos controlados del sistema de gestión de la entidad, un formato para la solicitud de realizacion de reembolsos.</t>
  </si>
  <si>
    <t>Formato actualizado y aprobado</t>
  </si>
  <si>
    <t>Manuela Hernández J.</t>
  </si>
  <si>
    <t>3.2.1.4</t>
  </si>
  <si>
    <t>Hallazgo Administrativo por no utilizar en todas las compras el formato de solicitud de compra</t>
  </si>
  <si>
    <t>Realizar una capacitación a todos los servidores de la entidad, sobre el uso del formato de solicitud de compras de caja menor como mecanismo de control</t>
  </si>
  <si>
    <t>Capacitaciones realizadas</t>
  </si>
  <si>
    <t>3.2.1.5</t>
  </si>
  <si>
    <t>Hallazgo Administrativo con presunta incidencia disciplinaria por no dar ingreso a almacén de elementos devolutivos o controlados.</t>
  </si>
  <si>
    <t>Falta de políticas y actividades en el procedimiento PRO330-238-10, que determinen claramente el manejo que debe darse a bienes que por su cuantía no se registran contablemente.</t>
  </si>
  <si>
    <t>Revisar, ajustar  y aprobar el procedimiento el procedimiento PRO330-238-10, incluyendo las políticas y actividades necesarias, que definan de forma clara el manejo de todos los bienes y elementos que no se activan contablemente</t>
  </si>
  <si>
    <t>Procedimiento actualizado y aprobado</t>
  </si>
  <si>
    <t>No se realizó seguimiento en el periodo de corte, teniendo en cuenta que, se identificó cumplimiento  en el II Trimestre del 2024, y por tanto, se sugirió el cierre de la acción. 
Se encuentra pendiente de evaluación por parte del ente de control.</t>
  </si>
  <si>
    <t xml:space="preserve">No se realizó seguimiento en el periodo de corte, teniendo en cuenta que, se identificó cumplimiento  en el II Trimestre del 2024, y por tanto, el ente de control realizó la evaluación correspondiente. </t>
  </si>
  <si>
    <t>3.2.1.7</t>
  </si>
  <si>
    <t>Hallazgo Administrativo, por falta de evidencias de la gestión oportuna en la recuperación de las acreencias de las cuentas y prestamos por cobrar deteriorados al 100% y la baja en cuentas, por expirar los derechos sobre flujos financieros, en atención a la normatividad vigente.</t>
  </si>
  <si>
    <t>Falta de información oportuna por parte de la Unidad Financiera y Contable a la dependencia competente de realizar el proceso de cobro ejecutivo y/o coactivo.</t>
  </si>
  <si>
    <t>Enviar cada dos meses (bimestralmente) oficio a la Secretaría General y a la Oficina Jurídica de la Lotería de Bogotá informando el estado de los créditos de vivienda de los exfuncionarios.</t>
  </si>
  <si>
    <t>Oficio informando estado de créditos de vivienda exfuncionarios</t>
  </si>
  <si>
    <t>3.2.1.8</t>
  </si>
  <si>
    <t>Hallazgo Administrativo por no revelar en las notas a los estados financieros las características de los bienes no explotados, que se encuentran en comodato no existe política ni procedimiento contable.</t>
  </si>
  <si>
    <t>NO REVELACION EN LAS NOTAS A LOS ESTADOS FINANCIEROS LA INFORMACION DETALLADA DE LOS BIENES EN COMODATO</t>
  </si>
  <si>
    <t>REVELAR EN FORMA DETALLADA EN LAS NOTAS A LOS ESTADO FINANCIEROS A DICIEMBRE 31 DE 2023 LA INFORMACION REFERENTE A LOS BIENES INMUEBLES DADOS EN COMODATO</t>
  </si>
  <si>
    <t>No se realizó seguimiento en el periodo de corte, teniendo en cuenta que, se identificó cumplimiento  en el I Trimestre del 2024, y por tanto, el ente de control realizó la evaluación correspondiente. .</t>
  </si>
  <si>
    <t>3.2.1.9</t>
  </si>
  <si>
    <t>Hallazgo Administrativo por no realizar análisis técnico a los activos totalmente depreciados y amortizados, para evaluar el cambio de estimación de vida útil.</t>
  </si>
  <si>
    <t>NO REALIZAR ANALISIS TECNICO DE LOS ACTIVOS TOTALMENTE DEPRECIADOS</t>
  </si>
  <si>
    <t>ELABORAR UN ANALISIS TECNICO DE VIDA UTIL DE LA PROPIEDAD PLANTA Y EQUIPO E INTANGIBLES TOTALMENTE DEPRECIADOS</t>
  </si>
  <si>
    <t>DOCUMENTOS TECNICOS DE ANALISIS DE VIDA ÚTIL DE LA PROPIEDAD PLANTA Y EQUIPO E INTANGIBLES</t>
  </si>
  <si>
    <t>3.3.2.1</t>
  </si>
  <si>
    <t>Hallazgo Administrativo con presunta incidencia disciplinaria y fiscal por pago de sanción por extemporaneidad de información exógena 2021 en cuantía de $7.126.000</t>
  </si>
  <si>
    <t>Falta de control en la etapa de planeación de la elaboración de la información exógena al no verificar la fecha máxima de envío de la información.</t>
  </si>
  <si>
    <t>Elaborar anualmente calendario con las fechas para la elaboración, revisión y presentación de la información exógena para presentación y aprobación del comité de sostenibilidad contable</t>
  </si>
  <si>
    <t>Calendario para  presentación de información exógena aprobado por comité de sostenibilidad contable</t>
  </si>
  <si>
    <t>3.3.2.2</t>
  </si>
  <si>
    <t>Hallazgo Administrativo con presunta incidencia disciplinaria y fiscal por pago de multa ordenada por el Ministerio del Trabajo en cumplimiento de la Resolución No. 2678 de 2022 en cuantía por $12.520.038</t>
  </si>
  <si>
    <t>Inexistencia  de reporte se seguimiento del cumplimiento de la convención colectiva</t>
  </si>
  <si>
    <t>Generar reporte trimestral de cumplimiento de la convención colectiva por parte de talento humano a la Gerencia General</t>
  </si>
  <si>
    <t>Reporte trimestral de cumplimiento de la convención colectiva</t>
  </si>
  <si>
    <t>UNIDAD DE TALENTO HUMANO</t>
  </si>
  <si>
    <t>3.3.2.3</t>
  </si>
  <si>
    <t>Hallazgo Administrativo con presunta incidencia disciplinaria por reportar información inconsistente en el seguimiento y ejecución de los registros presupuestales mediante el aplicativo de presupuesto</t>
  </si>
  <si>
    <t>Inconsistencia en la información reflejada en reporte de presupuesto</t>
  </si>
  <si>
    <t>gestionar con la empresa contratista del sistema financiero los ajustes necesarios para que el reporte genere  la información de las obligaciones y pagos de cada compromiso.</t>
  </si>
  <si>
    <t>Reporte presupuestal ajustado</t>
  </si>
  <si>
    <t>3.3.2.4</t>
  </si>
  <si>
    <t>Hallazgo Administrativo con presunta incidencia disciplinaria por tener cuentas por pagar por tres periodos consecutivos</t>
  </si>
  <si>
    <t>Falta de información a los supervisores de los contratos de los saldos de las cuentas por pagar</t>
  </si>
  <si>
    <t>Enviar mensualmente via correo electrónico la información con los saldos de las cuentas por pagar a todos los Jefes de área o responsables de proceso</t>
  </si>
  <si>
    <t>Información de las cuentas por pagar enviada</t>
  </si>
  <si>
    <t>Realizar mesas de trabajo semestrales para revisión y depuración de saldos de cuents por pagar</t>
  </si>
  <si>
    <t>mesas de trabajo cuentas por pagar</t>
  </si>
  <si>
    <t>3.4.2.1</t>
  </si>
  <si>
    <t>Hallazgo Administrativo con presunta incidencia disciplinaria al proceso precontractual del contrato 066 de 2021 licitación pública 01 de 2021 por la limitación de participación plural de proponentes</t>
  </si>
  <si>
    <t>Actualizar el Procedimiento PRO103418-1 incluyendo como política la documentación de la justificación y el  análisis de los requisitos habilitantes dentro del Análisis del sector.</t>
  </si>
  <si>
    <t>Procedimiento PRO103418-1 Actualizado</t>
  </si>
  <si>
    <t>AUDITORÍA FINANCIERA Y DE GESTIÓN PAD 2024; COD 76</t>
  </si>
  <si>
    <t>HALLAZGO ADMINISTRATIVO POR ERROR EN CAJA MENOR CORRESPONDIENTE A NO  DESCUENTO DE IMPUESTOS EN UNA FACTURA PAGADA. FUMI 3996 DEL 28/06/2024.</t>
  </si>
  <si>
    <t>No diligenciamiento correcto del soporte de pago de las facturas de caja menor</t>
  </si>
  <si>
    <t>Actualizar el procedimiento de Administración de caja menor PRO 330-232-11, con el fin de incluir un control en la actividad 17 relacionado con el diligenciamiento de los recibos y llevarlo a Comité de Gestión y Desempeño para su aprobación y la inclusión del formato de Solicitud de reembolso de caja menor FRO 330-617-1</t>
  </si>
  <si>
    <t>PROCEDIMIENTO ACTUALIZADO Y APROBADO</t>
  </si>
  <si>
    <t>HALLAZGO ADMINISTRATIVO POR MANEJO INEFICIENTE DEL LIBRO AUXILIAR DE CAJA MENOR E INCUMPLIMIENTO DE LA NORMA ESTABLECIDA POR LA CONTADURÍA GENERAL DE LA NACIÓN, PARA EL MANEJO DE LIBROS AUXILIARES.</t>
  </si>
  <si>
    <t>No contar con libro auxiliar de caja menor que cumpla con las indicaciones legales.</t>
  </si>
  <si>
    <t>Actualizar el formato de Solicitud de reembolso de caja menor, FRO 330-617-1 donde se incluya el libro auxiliar que contenga saldo inicial y saldo a medida que se ejecuten los pagos, así como una conciliación del total de la caja  menor, solicitar revisión y aprobación de la Oficina de Planeación</t>
  </si>
  <si>
    <t>FORMATO REEMBOLSO CAJA MENOR ACTUALIZADO Y APROBADO</t>
  </si>
  <si>
    <t>HALLAZGO ADMINISTRATIVO CON INCIDENCIA FISCAL EN CUANTÍA DE $5.000.309 Y PRESUNTA INCIDENCIA DISCIPLINARIA, POR EL NO PAGO OPORTUNO DE LA CUOTA DE VIGILANCIA A LA SUPERINTENDENCIA NACIONAL DE SALUD, GENERANDO SOBRECOSTO POR MORA.</t>
  </si>
  <si>
    <t>Ausencia de documentación interna sobre la obligación del pago de la Contribución anual</t>
  </si>
  <si>
    <t>Incluir esta obligación en el  calendario tributario y de informes financieros que elabora la Unidad Financiera y Contable el cual se presenta ante el Comité de Sostenibilidad Contable</t>
  </si>
  <si>
    <t>CALENDARIO TRIBUTARIO Y DE INFORMES FINANCIEROS ACTUALIZADO</t>
  </si>
  <si>
    <t>Se realizó comité de sostenibilidad contable donde se revisó el calendario de obligaciones tributarias. Dentro de éstas se encuentra el pago de la Contribución a la Supersalud</t>
  </si>
  <si>
    <t>Se sugiere el cierre de la acción; revisado el SharePoint de Planes de mejoramiento el 08/04/2025 se identificaron los siguientes soportes: 
-. Calendario de impuestos e informes para la vigencia 2025; donde se relaciona el plazo y el estado del impuesto y/o contribución a la Supersalud.
-. Acta de reunión del 25/02/2025 del Comité de Sostenibiidad Contable donde se socializó el cronograma de impuestos e informes para la vigencia 2025.</t>
  </si>
  <si>
    <t>No se realizó seguimiento en el periodo de corte, teniendo en cuenta que, se identificó cumplimiento en el I Trimestre del 2025, y por tanto, se sugirió el cierre de la acción. 
Se encuentra pendiente de evaluación por parte del ente de control.</t>
  </si>
  <si>
    <t xml:space="preserve">No se realizó seguimiento en el periodo de corte, teniendo en cuenta que, se identificó cumplimiento en el I Trimestre del 2025, y por tanto, el ente de control realizó la evaluación correspondiente. </t>
  </si>
  <si>
    <t>Gestionar la inclusión en la matriz de comunicaciones la obligación del pago de la contribución, asignando responsable y periodicidad para la consulta de la resolución que fija tarifa y plazo.</t>
  </si>
  <si>
    <t>MATRIZ DE COMUNICACIONES ACTUALIZADA</t>
  </si>
  <si>
    <t xml:space="preserve">UNIDAD FINANCIERA Y CONTABLE </t>
  </si>
  <si>
    <t>HALLAZGO ADMINISTRATIVO CON PRESUNTA INCIDENCIA DISCIPLINARIA POR PRESENTAR INCONSISTENCIAS EN LA INFORMACIÓN REPORTADA EN LA “RESOLUCIÓN 072 DEL 28 DE ABRIL DE 2023”. “POR LA CUAL SE EFECTÚA UN TRASLADO AL PRESUPUESTO DE GASTOS E INVERSIONES DE LA LOTERÍA DE BOGOTÁ PARA LA VIGENCIA FISCAL 2023”.</t>
  </si>
  <si>
    <t>Falta de aplicación de los controles establecidos en el procedimientos "Expedición de actos administrativos"</t>
  </si>
  <si>
    <t>Realizar una capacitación a todos los servidores públicos que tienen responsabilidades en la expedición de actos administrativos  PRO 103-227-9 sobre el procedimiento establecido por la entidad para este efecto.</t>
  </si>
  <si>
    <t>CAPACITACION PROCEDIMIENTOS EXPEDICIÓN ACTOS ADMINISTRATIVOS</t>
  </si>
  <si>
    <t>SECRETARIA GENERAL</t>
  </si>
  <si>
    <t>HALLAZGO ADMINISTRATIVO CON PRESUNTA INCIDENCIA DISCIPLINARIA POR NO DAR APLICABILIDAD AL CATÁLOGO DE CLASIFICACIÓN PRESUPUESTAL PARA ENTIDADES TERRITORIALES Y DESCENTRALIZADAS – CCPET ANEXO 2B (VERSIÓN 5 AÑO 2022), Y POR REALIZAR  EL PAGO DE INTERESES DE MORA COMO UN GASTO CÓDIGO 42180407 NOMBRE  (RUBRO) CONTRIBUCIÓN DE VIGILANCIA - SUPERINTENDENCIA NACIONAL  POR CONCEPTO DE CUOTA DE FISCALIZACIÓN.</t>
  </si>
  <si>
    <t>Desconocimiento del anexo  2B de la Resolución No. 3832 del 18 de octubre de 2019, mediante la cual se expide el Catálogo de Clasificación Presupuestal para Entidades Territoriales y sus Descentralizadas – CCPET, del Ministerio de Hacienda y Crédito Público.</t>
  </si>
  <si>
    <t>Realizar una capacitación sobre la correcta utilización de los códigos CCPET incluidos en el anexo 2B de la Resolución 3832 del 18 de octubre de 2019, a todos los usuarios del sistema administrativo y financiero que tengan incidencia en la solicitud de Certificados de Disponibilidad Presupuestal CDP</t>
  </si>
  <si>
    <t>CAPACITACION ANEXO 2B RESOLUCION 3832</t>
  </si>
  <si>
    <t>Gestionar la inclusión en el normograma de la Resolución No. 3832 del 18 de octubre de 2019</t>
  </si>
  <si>
    <t>NORMOGRAMA ACTUALIZADO</t>
  </si>
  <si>
    <t>UNIDAD FINANCIERA Y CONTABLE Y OFICINA JURIDICA</t>
  </si>
  <si>
    <t>Socializar vía correo electrónico a los usuarios del sistema que solicitan CDP el archivo del anexo  2B de la Resolución No. 3832 del 18 de octubre de 2019, con el fin de que las solicitudes se efectúen de manera correcta</t>
  </si>
  <si>
    <t>CORREO ELECTRONICO CON ANEXO</t>
  </si>
  <si>
    <t>HALLAZGO ADMINISTRATIVO POR LA INCLUSIÓN INCORRECTA DE LA VIGENCIA FISCAL EN LOS ARTÍCULOS PRIMERO Y SEGUNDO DE LA RESOLUCIÓN 227 DEL 30 DE DICIEMBRE DE 2022, MEDIANTE LA CUAL SE APRUEBA EL PROGRAMA ANUAL DE CAJA DE LA LOTERÍA DE BOGOTÁ PARA LA VIGENCIA FISCAL DEL AÑO 2023.</t>
  </si>
  <si>
    <t>Falta de aplicación de los controles establecidos en el procedimiento "Expedición de actos administrativos"</t>
  </si>
  <si>
    <t>HALLAZGO ADMINISTRATIVO POR LA NO PUBLICACIÓN EN SECOP II, DE DOCUMENTOS RELACIONADOS CON LA EJECUCIÓN Y SEGUIMIENTO DE DOS (2) CONTRATOS SUSCRITOS EN LAS VIGENCIAS 2023</t>
  </si>
  <si>
    <t>No publicar o publicar de forma extemporánea , en la plataforma Secop II, los documentos relacionados con la ejecución del contrato.</t>
  </si>
  <si>
    <t>Elaborar y aprobar en Comité Institucional de Gestión y Desempeño un instructivo para orientar a los servidores públicos de la Lotería de Bogotá sobre el procedimiento y lineamientos para el cargue oportuno y efectivo de los informes de supervisión  en el SECOP II.</t>
  </si>
  <si>
    <t>Instructivo elaborado y aprobado.</t>
  </si>
  <si>
    <t>Secretaría General</t>
  </si>
  <si>
    <t>Socializar mediante capacitación el instructivo para orientar a los servidores públicos de la Lotería de Bogotá sobre el procedimiento y lineamientos para el cargue de los informes de supervisión  en el SECOP II.</t>
  </si>
  <si>
    <t>Capacitación del instructivo elaborado y aprobado.</t>
  </si>
  <si>
    <t xml:space="preserve">1
</t>
  </si>
  <si>
    <t>3.4.2.2</t>
  </si>
  <si>
    <t>HALLAZGO ADMINISTRATIVO POR DEBILIDADES EN LA SUPERVISIÓN DEL CONTRATO NO. 66 DE 2021, EN CUANTO AL SEGUIMIENTO TÉCNICO ADMINISTRATIVO EN LA ETAPA DE EJECUCIÓN.</t>
  </si>
  <si>
    <t>Falencias en el diligenciamiento de las actas de visita administrativa.</t>
  </si>
  <si>
    <t xml:space="preserve">Actualizar e implementar el acta de visita administrativa versión FRO 420-271-1, para suprimir aquellos espacios innecesarios y mejorar el acondicionamiento de los campos que correspondan a los aspectos a verificar en los puntos de venta donde se comercializa el chance en el marco de las obligaciones del contrato de concesión. </t>
  </si>
  <si>
    <t>Formato de acta actualizada e implementada.</t>
  </si>
  <si>
    <t>Actualizar el procedimiento PRO420-529-3 FISCALIZACIÓN, SUPERVISIÓN  E INSPECCION DEL JUEGO DE APUESTAS PERMANENTES EN VISITAS ADMINISTRATIVAS A PUNTOS DE VENTA y solicitar su aprobación ante el Comité de Gestión y Desempeño, a fin de adicionar un control asociado con la verificación de la completitud del diligenciamiento del acta de visita administrativa del  funcionario o funcionarios designados antes de retirarse del punto de venta.</t>
  </si>
  <si>
    <t>AUDITORÍA DE FISCALIZACIÓN PAD 2024, CODIGO 77</t>
  </si>
  <si>
    <t>7.2.1</t>
  </si>
  <si>
    <t xml:space="preserve">Hallazgo administrativo con presunta incidencia disciplinaria por falencias en la supervisión y fiscalización del contrato de concesión del juego de apuestas permanentes No. 66 de 2021. </t>
  </si>
  <si>
    <t>Falencias en los informes de visitas administrativas y en el procedimiento de fiscalización, supervisión e inspección.</t>
  </si>
  <si>
    <t>Verificar una vez elaborados los informes estos contengan la descripción de cada una de las visitas realizadas y verificar que cada acta de visita tengan registrada la fecha y hora de realización.</t>
  </si>
  <si>
    <t>Informes y actas verificados al 100%</t>
  </si>
  <si>
    <t xml:space="preserve">Se sugiere el cierre de la acción; revisado el SharePoint de planes de mejoramiento el 02/04/2025 se identificaron los siguientes documentos: 
-. Correo electrónico del 19/02/2025 con el cual se identifica revisión del acta de visita realizada el 29 de enero; en el cual se socializaron las novedades identificadas. 
-. Actas ajustadas de conformidad con las observaciones realizadas mediante el correo del 19/02/2025
-. Correo electrónico del 25/03/2025 con el cual se socializó la no identificación de novedades, una vez revisadas las actas de visitas realizadas en el mes de febrero.
-. 3 Informes de visitas de enero y febrero del 2025, con la revisión y aprobación del jefe de Unidad.
</t>
  </si>
  <si>
    <t xml:space="preserve">No se realizó seguimiento en el periodo de corte, teniendo en cuenta que, se identificó cumplimiento en el II Trimestre del 2025; y por tanto, el ente de control realizó la evaluación correspondiente. </t>
  </si>
  <si>
    <t>Actualizar el procedimiento PRO420-529-3 FISCALIZACIÓN, SUPERVISIÓN  E INSPECCION DEL JUEGO DE APUESTAS PERMANENTES EN VISITAS ADMINISTRATIVAS A PUNTOS DE VENTA y solicitar su aprobación ante el Comité de Gestión y Desempeño, a fin de modificar el control asociado a la validación de la información en línea y tiempo real.</t>
  </si>
  <si>
    <t xml:space="preserve">No se realizó seguimiento en el periodo de corte, teniendo en cuenta que, se identificó cumplimiento en el IV Trimestre del 2024; y por tanto, el ente de control realizó la evaluación correspondiente. </t>
  </si>
  <si>
    <t>7.2.2</t>
  </si>
  <si>
    <t xml:space="preserve">Hallazgo administrativo con presunta incidencia disciplinaria por inconsistencias en el reporte de ventas del juego de apuestas permanentes o chance registrado en los informes de visita de inspección y fiscalización frente al reporte de ventas registrado en actas de visita a los puntos de venta en la vigencia 2023. </t>
  </si>
  <si>
    <t>Inconsistencias en el reporte de ventas en actas administrativas frente al reporte de ventas de Chanseguro.</t>
  </si>
  <si>
    <t xml:space="preserve">Realizar la optimización en el sistema de control y seguimiento Chanseguro, el cual incluya en el reporte generado la venta del Raspa Todo. </t>
  </si>
  <si>
    <t>Reporte actualizado PDF e impreso</t>
  </si>
  <si>
    <t xml:space="preserve">Se sugiere el cierre de la acción; revisado el SharePoint de planes de mejoramiento el 02/04/2025 se identificó: 
-. Acta de visita del 27/03/2025 a punto de venta donde se identifica el valor del reporte de venta generado para el “Raspa Todo”.
-. Reporte generado en la plataforma CHANSEGURO el 27/03/2025, donde se idéntica el valor de venta generado para el “Raspa Todo”
</t>
  </si>
  <si>
    <t>AUDITORÍA DE CUMPLIMIENTO PAD 2025, CODIGO 76</t>
  </si>
  <si>
    <t>3.2.1</t>
  </si>
  <si>
    <t>Hallazgo administrativo con presunta incidencia disciplinaria por incumplimiento al principio de publicidad en la página de la entidad al presentar información errónea en el informe de Gestión vigencia 2024, en lo pertinente a los recursos de los premios prescritos</t>
  </si>
  <si>
    <t>Deficiencia en la información presentada en el informe anual de gestión relacionada con los premios prescritos.</t>
  </si>
  <si>
    <t>Identificar detalladamente en el informe de gestión de la vigencia 2025, el valor de los ingresos recaudados por concepto de premios caducados (prescritos), así como tambien el valor de los compromisos efectuados en actividades de Control de Juego Ilegal. Datos que se tomaran de la ejecución presupuestal.</t>
  </si>
  <si>
    <t>Informe de gestión 2025</t>
  </si>
  <si>
    <t>Unidad Financiera y Contable</t>
  </si>
  <si>
    <t>No se realizó seguimiento, teniendo en cuenta que el plan de mejoramiento se formuló y aprobó a inicios del mes de julio del 2025.</t>
  </si>
  <si>
    <t>Manuela Hernández Jaramillo</t>
  </si>
  <si>
    <t xml:space="preserve">La acción de mejora se encuentra en ejecución; reviado el SharePoint de planes de mejoramiento el 09/10/2025 no se identificó reporte de avance y/o cumplimiento de la acción de mejora por parte del proceso responsable. 
Así entonces, es importante que desde el proceso se adelanten las actividades correspondientes que den cumplimiento a la acción formulada antes de su termino de vencimiento. </t>
  </si>
  <si>
    <t>La acción de mejora se realizará en los primeros meses de 2026 cuando se consolide la información del informe de gestión de la vigencia 2025.</t>
  </si>
  <si>
    <t>3.2.2</t>
  </si>
  <si>
    <t xml:space="preserve"> Hallazgo administrativo con presunta incidencia disciplinaria por inconsistencias en el reporte de ventas del juego de apuestas permanentes o chance registrado en las actas de visita de inspección y fiscalización frente al reporte de ventas del sistema de auditoría Chanseguro en la vigencia 2024</t>
  </si>
  <si>
    <t>Falencias en la transcripción de la información que se registra en las Actas de Visita Administrativa, frente al reporte de ventas generado por la asesora comercial en los puntos de ventas de apuestas permanentes.</t>
  </si>
  <si>
    <t>Rediseñar y ajustar el Formato Acta de Visita administrativa "FRO420-271" incluyendo instrtucciones de diligenciamiento y nuevos controles.</t>
  </si>
  <si>
    <t>Formato acta de Visita administrativa "FRO420-271" revisado y ajustado</t>
  </si>
  <si>
    <t>Unidad de Apuestas y Control de Juegos</t>
  </si>
  <si>
    <t>El 04 de diciembre de 2024 se socializó al personal encargado de las visitas a puntos de venta el nuevo formato de acta de visita administrativa.
El 30 de julio de 2025 se realizó una capacitación al personal encargado de realizar las visitas a puntos de venta.
El 12 de diciembre de 2025 se socializó el instructivo para el correcto y completo diligenciamiento del acta de visita administrativa.</t>
  </si>
  <si>
    <t>3.2.3</t>
  </si>
  <si>
    <t>Hallazgo administrativo con presunta incidencia disciplinaria por falencias en la supervisión y fiscalización del contrato de concesión del juego de apuestas permanentes   No. 66 de 2021</t>
  </si>
  <si>
    <t>Falencias en los informes de visitas administrativas a puntos de venta y en el procedimiento de fiscalización, supervisión e inspección del juego de apuestas permanentes o chance a puntos de venta.</t>
  </si>
  <si>
    <t>Incluir en el informe de visitas de inspección y fiscalización a puntos de venta la fecha de elaboración del mismo.</t>
  </si>
  <si>
    <t>Informe con fecha de elaboración</t>
  </si>
  <si>
    <t>A la fecha los informes realizados a partir de la fecha en que se autorizó el plan de mejoramiento cuentan con la fecha de elaboración.</t>
  </si>
  <si>
    <t>Falencias en el procedimiento de fiscalización, supervisión e inspección del juego de apuestas permanentes o chance a puntos de venta.</t>
  </si>
  <si>
    <t>Revisar y ajustar el procedimiento PRO420-529 FISCALIZACIÓN, SUPERVISION E INSPECCION DEL JUEGO DE APUESTAS PERMANENTES EN VISITAS ADMINISTRATIVAS A PUNTOS DE VENTA ajustando los controles asociados a la validación de la información en línea y tiempo real.</t>
  </si>
  <si>
    <t>Procedimiento ajustado</t>
  </si>
  <si>
    <t>El 19 de diciembre de 2025 posterior a la aprobación en el Comité de Gestión y Desempeño, se solicitó la códificación y publicación del procedimiento PRO420-529-5 FISCALIZACION SUPERVISION E INSPECCION</t>
  </si>
  <si>
    <t>3.2.4</t>
  </si>
  <si>
    <t>Hallazgo administrativo con presunta incidencia disciplinaria, por fallas en la supervisión ejercida por la Lotería de Bogotá, sobre el contrato de concesión No. 66 de 2021, en relación con el seguimiento y control de los procesos penales que se adelantan por ejercicio ilícito del monopolio arbitrio rentístico, tipificado en el artículo 312 del Código Penal Colombiano, en Bogotá y Cundinamarca</t>
  </si>
  <si>
    <t>Discrepancias por inclusión de procesos penales terminados que el concesionarios pretende desarchivar, y por procesos penales calificados como otros delitos donde la Lotería no puede constituirse como víctima</t>
  </si>
  <si>
    <t>Realizar reunión mensual de revisión y depuración de procesos penales.  Como evidencia se levantará un acta que será el anexo al informe mensual del  concesionario. Si durante el mes bajo estudio no se presenta movimiento en ninguno de los proceso penales, se expedirá certificación será el anexo al informe del  concesionario</t>
  </si>
  <si>
    <t>Acta de reunión y/o certificación de no movimiento en ningún proceso penal</t>
  </si>
  <si>
    <t>Oficina Jurídica</t>
  </si>
  <si>
    <t>3.2.5</t>
  </si>
  <si>
    <t>Hallazgo administrativo por falta de justificación en la etapa precontractual sobre la no contratación de interventoría, sobre el contrato de concesión No. 66 de 2021</t>
  </si>
  <si>
    <t>Falta de análisis en la etapa precontractual sobre la conveniencia o no de contratar la interventoria</t>
  </si>
  <si>
    <t>Modificar el formato de estudios previos incluyendo una sección en la que se incluya el análisis sobre la viabilidad  de designar supervisión o interventoría  en el contrato a suscribirse, en el caso que aplique.</t>
  </si>
  <si>
    <t>Formato de estudios previos modificado</t>
  </si>
  <si>
    <t> </t>
  </si>
  <si>
    <t>Formato de estudios previos modificado. LICITACIÓN PÚBLICA FRO300-654-1 Memorando de fecha 01/12/2025</t>
  </si>
  <si>
    <t xml:space="preserve">Teniendo encuenta que el plan se formuló 01/08/2025 se están coordianando actividades de ejecucón </t>
  </si>
  <si>
    <t xml:space="preserve">La acción de mejora se encuentra en ejecución; reviado el SharePoint de planes de mejoramiento el 09/10/2025 no se identificó avance en la ejecución de la acción de mejora. No obstante, y teniendo en cuenta lo reportado por el proceso responsable, este se encuentra coordinando las actividades correspondientes. 
Así entonces, es importante que desde el proceso se adelanten las actividades correspondientes que den cumplimiento a la acción formulada antes de su termino de vencimiento. </t>
  </si>
  <si>
    <t>3.2.6</t>
  </si>
  <si>
    <t>Hallazgo administrativo con presunta incidencia disciplinaria por la no publicación en SECOP II de documentos relacionados con la ejecución y seguimiento de los siguientes contratos 066 de 2021, 046 de 2024, 033 de 2024, 94 de 2023 y 103 de 2023</t>
  </si>
  <si>
    <t>Error en la configuración de permisos o en el proceso de carga que impide el acceso público a la información.  Falta de estandarización en la nomenclatura de archivos: Los archivos cargados al SECOP carecen de una convención de nombres unificada, lo que dificulta la trazabilidad y la consulta eficiente de la información por parte de los usuarios.</t>
  </si>
  <si>
    <t>Emitir una Circular Interna Obligatoria sobre el Protocolo de Gestión y Publicación Oportuna en SECOP II y que establezca una estandarización de la nomenclatura de todos los archivos cargados al SECOP II, para facilitar su búsqueda, trazabilidad y consulta eficiente y realizar de manera semestral y aleatoria una revisión a la publicación en el SECOP de algunos contratos de documentos relacionados con la ejecución contractual</t>
  </si>
  <si>
    <t>Circular elaborada y firmada</t>
  </si>
  <si>
    <t>Circular 10 de 2025</t>
  </si>
  <si>
    <t>3.2.7</t>
  </si>
  <si>
    <t xml:space="preserve"> Hallazgo administrativo por la publicación extemporánea de documentos del Contrato de Concesión 066 de 2021 y 066 de 2024 de ETB en el SECOP II</t>
  </si>
  <si>
    <t>Emitir una Circular Interna Obligatoria sobre el Protocolo de Gestión y Publicación Oportuna en SECOP II y que establezca una estandarización de la nomenclatura de todos los archivos cargados al SECOP II, para facilitar su búsqueda, trazabilidad y consulta eficiente.</t>
  </si>
  <si>
    <t>2025/08/01</t>
  </si>
  <si>
    <t>3.2.8</t>
  </si>
  <si>
    <t>Hallazgo administrativo por inconsistencias en la redacción de la garantía en el amparo de cumplimiento de los contratos 046 de 2024, 033 de 2024, 94 de 2023 y 103 de 2023</t>
  </si>
  <si>
    <t>Redacción inconsistente e imprecisa de las garantías en el amparo de cumplimiento de los contratos, lo cual compromete su claridad y exigibilidad</t>
  </si>
  <si>
    <t>REVISAR Y MODIFICAR EL MANUAL DE CONTRATACIÓN DE LA LOTERIA DE BOGOTÁ EN RELACIÓN CON LA GARANTÍA DE CUMPLIMIENTO Y AJUSTAR A LO INDICADO "ARTÍCULO 2  2.2,1.2.3.1.12 DEL DECRETO 1082 DE 2015 (O NORMATIVA QUE LA MODIFIQUE). PRESENTAR AL COMITÉ DE GESTIÓN INSTITUCIONAL PARA SU APROBACIÓN</t>
  </si>
  <si>
    <t>MANUAL DE CONTRATACIÓN AJUSTADO, MODIFICADO Y APROBADO POR COMITÉ DE GESTION INSTITUCIONAL</t>
  </si>
  <si>
    <t>SOCIALIZAR LA MODIFICACIÓN AL MANUAL DE CONTRATACIÓN DE LA LOTERIA DE BOGOTÁ POR INTERMEDIO DEL SIGA</t>
  </si>
  <si>
    <t>MEMORANDO SIGA CON LA SOCIALIZACIÓN DE LA MODIFICACIÓN DEL MANUAL DE CONTRATACIÓN</t>
  </si>
  <si>
    <t>3.2.9</t>
  </si>
  <si>
    <t xml:space="preserve"> Hallazgo administrativo con presunta incidencia disciplinaria por inconsistencias en el cumplimiento de los requisitos para la realización de los pagos de los contratos 94-2023, 33-2024 y 46-2024</t>
  </si>
  <si>
    <t>Inconsistencias en el cumplimiento de los requisitos para la realización de los pagos de los contratos</t>
  </si>
  <si>
    <t>Emitir una Circular Interna Obligatoria con los requisitos legales, contractuales y fiscales para la realización de pagos a contratistas.</t>
  </si>
  <si>
    <t>Circular 13 de 2025</t>
  </si>
  <si>
    <t>3.2.10</t>
  </si>
  <si>
    <t>Hallazgo administrativo por el no cumplimiento al principio consagrado en literal A en el numeral IV del manual de supervisión e interventoría del contrato N.º 43-2024.</t>
  </si>
  <si>
    <t>Debilidad en la implementación de controles previos al proceso de aprobación de pagos contractuales, debido a la ausencia de listas de chequeo estandarizadas y de capacitación periódica a supervisores.</t>
  </si>
  <si>
    <t>CREAR UNA BASE DE DATOS DE CONTRATOS DE PRESTACIÓN DE SERVICIOS PERSONA NATURAL VIGENTES CON DATOS DE VIGENCIA DE CONTRATO Y COBERTURA ARL</t>
  </si>
  <si>
    <t>BASE DE DATOS DE CONTRATISTAS- PERSONAS NATURALES VIGENTES CON COBERTURA ARL</t>
  </si>
  <si>
    <t>3.2.11</t>
  </si>
  <si>
    <t>. Hallazgo administrativo por falta de planeación por parte de la Lotería de Bogotá, en el contrato No. 66 de 2024 de ETB, toda vez que la solicitud de la adición fue presentada cuando la ejecución presupuestal era apenas del 25,13%, lo que indica la falta de análisis y proyección de los recursos requeridos en los estudios previos</t>
  </si>
  <si>
    <t xml:space="preserve">Análisis inadecuado sobre la proyección de los recursos requeridos para la adición del contrato </t>
  </si>
  <si>
    <t>Modificar el formato de modificación contractual  que incluya en el acápite de estado financiero las indicaciones respecto a las proyecciones de consumo/uso, análisis y justificación detallada de los recursos  adicionarse.</t>
  </si>
  <si>
    <t>modelo de  modificación contractual  que incluya en el acápite de estado financiero</t>
  </si>
  <si>
    <t>Auditoría Financiera y de Gestión COD 71, PAD 2025</t>
  </si>
  <si>
    <t>3.1.1.1</t>
  </si>
  <si>
    <t xml:space="preserve">Hallazgo Administrativo, por diferencias entre la información contable de la cuenta por cobrar 13170301 Distribuidores Lotería Ordinaria y el aplicativo de Cartera por Distribuidores. </t>
  </si>
  <si>
    <t>Deficiencias en el sistema de información que genera diferencias entre los aplicativos de cartera y de contabilidad.</t>
  </si>
  <si>
    <t>Revisar y ajustar los aplicativos comercial y el ERP para que la información cargada sea consistente en esos dos módulos.</t>
  </si>
  <si>
    <t>Acta de control de cambios aprobada del ajuste citado en la acción</t>
  </si>
  <si>
    <t>Oficina de Gestión Tecnológica e Innovación / Unidad Financiera y Contable</t>
  </si>
  <si>
    <t>No se realizó seguimiento, teniendo en cuenta que el plan de mejoramiento se formuló y aprobó a mediados del mes de septiembre del 2025.</t>
  </si>
  <si>
    <t>3.1.1.1.1</t>
  </si>
  <si>
    <t>Hallazgo Administrativo por publicar en SICIVOF en la cuenta anual 2024, CB-906 notas a los estados financieros de la vigencia 2023</t>
  </si>
  <si>
    <t>Falta de control por parte de la Unidad Financiera y Contable de la información que se reporta en la cuenta anual.</t>
  </si>
  <si>
    <t>Ajustar el procedimiento PRO 310-249 GENERACIÓN DE ESTADOS FINANCIEROS para incluir una política de operación que establezca que los Estados Financieros anuales deben ser revisados por el Jefe de la Unidad Financiera y Contable antes de su envío a la Cuenta Anual de la Contraloría de Bogotá D.C.</t>
  </si>
  <si>
    <t>Ajuste del Procedimiento PRO 310-249</t>
  </si>
  <si>
    <t>Se ajustó el procedimiento generación de estados financieros, se incluyó una política de operación para efectuar control sonbre la información que se publica. El procedimiento fue presentado al comite de gestión y desempeño en el mes de diciembre de 2025 y aprobado por éste.</t>
  </si>
  <si>
    <t>3.1.1.1.2</t>
  </si>
  <si>
    <t>Hallazgo Administrativo, por debilidades en el control interno contable que generaron inconsistencia en los soportes y presentación de la información del proceso de Estados Financieros a diciembre 31 de 2024</t>
  </si>
  <si>
    <t>Deficiencia en el proceso de toma física de inventarios con corte al 31 de diciembre de 2024</t>
  </si>
  <si>
    <t xml:space="preserve">Realizar toma física de inventarios y el generar el reporte de la información de los activos fijos devolutivos </t>
  </si>
  <si>
    <t>Reporte de toma inventarios</t>
  </si>
  <si>
    <t>Unidad de Recursos Físicos</t>
  </si>
  <si>
    <t>Se estan adelantando las acciones pertinentes para iniciar las actividades correpondietntes</t>
  </si>
  <si>
    <t>Deficiencias en la preparación y presentación de la información relacionada con la propiedad planta y equipo, lo que impide conciliar la información frente a lo registrado en la Contabilidad</t>
  </si>
  <si>
    <t>Suscribir acta de conteo  de la toma física de inventario  el valor detallado de los bienes, discriminado por código de auxiliar, grupo al cual pertenece el bien, tipo de elemento, valor, total por cada grupo contable.</t>
  </si>
  <si>
    <t>Acta del grupo de conteo</t>
  </si>
  <si>
    <t>Deficiencia en la información presentada en el formato CB-423 Procesos Judiciales, frente a lo reportado en las notas a los estados financieros.</t>
  </si>
  <si>
    <t xml:space="preserve">Incluir en las notas a los estados financieros una explicación clara del estado de cada proceso judicial que da lugar a provisión, pasivo contingente y activo contingente, explicando brevemente la expectativa de éxito, el monto inicial de las pretensiones, el monto efectivamente decretado por el juez de conocimiento y el estado del proceso. </t>
  </si>
  <si>
    <t>Explicación del estado de cada proceso  incluida en las notas a los EEFF</t>
  </si>
  <si>
    <t>Unidad Financiera y Contable / Oficina Jurídica</t>
  </si>
  <si>
    <t>La acción de mejora se realizará en los primeros meses del 2026 cuando se consolide la información de los Estados Financieros y las notas correspondiente a la vigencia 2025.</t>
  </si>
  <si>
    <t>Incluir en el aparte de observaciones del formato CB-423 lo relacionado en las Notas a los Estados Financieros asociados a los pasivos y activos contingentes.</t>
  </si>
  <si>
    <t>Formato CB-423 cargado en SIVICOF con observaciones</t>
  </si>
  <si>
    <t xml:space="preserve">Oficina Jurídica  </t>
  </si>
  <si>
    <t>3.1.1.2</t>
  </si>
  <si>
    <t>Hallazgo Administrativo, por diferencias entre el saldo contable de propiedad, planta y equipo al cierre contable y el informe Inventario de Bienes CBN-1026 de SIVICOF.</t>
  </si>
  <si>
    <t>3.1.1.3</t>
  </si>
  <si>
    <t>Hallazgo Administrativo, por no contar con un informe final de toma física de inventarios detallado por concepto, rubros, valorizado y verificable</t>
  </si>
  <si>
    <t>Deficiencia en la aplicación de acciones administrativas oportunas al cierre contable</t>
  </si>
  <si>
    <t>3.1.1.4</t>
  </si>
  <si>
    <t>Hallazgo Administrativo, por diferencias en los reportes relacionados con procesos judiciales, presentados en SIVICOF formato electrónico CB-423, las cuentas de provisiones, Cuentas de Orden y Siproj Web.</t>
  </si>
  <si>
    <t>Oficina Jurídica / Unidad Financiera y Contable</t>
  </si>
  <si>
    <t>3.1.1.5</t>
  </si>
  <si>
    <t>Hallazgo Administrativo con presunta incidencia disciplinaria por la causación de sobrecostos al cierre contable de intereses de mora, sanciones y multa por corrección posterior, al no realizar oportunamente las transferencias del 12% y recursos foráneos, de los sorteos 2748 de junio y sorteo 2751 de julio de 2024</t>
  </si>
  <si>
    <t>Falta de aplicación de controles efectivos en el reporte de ventas de los distribuidores virtuales que cargan en el aplicativo comercial la "devolución"</t>
  </si>
  <si>
    <t>Realizar la corrección, ajuste en el software comercial de la Lotería, como punto de control en lo que respecta a la funcionalidad de carga de información de asignación de las ventas a fin que la formula de calculo del porcentaje tenga el total de la información base correspondiente a las ventas de todos los distribuidores.</t>
  </si>
  <si>
    <t>Oficina de Gestión Tecnológica e Innovación - Dirección de Operación de Producto Comerc</t>
  </si>
  <si>
    <t>A traves de la firma encaragada del soporte técnico del aplicativo se hizo la corrección en el software comercial, en lo que respecta a la funcionalidad del "carge de información de asignación de las ventas" a fin que el calculo del porcentaje tenga el total de la información base correspondiente a las ventas de todos los distribuidores, para la liquidación de las transferencias al sector salud.
Se trabajo en la funcionalidad del aplicativo comercial, de tal forma que permita el cargue de las ventas de los diferentes distribuidores para cada uno de los sorteos, gracias a la generación de un consecutivo único, con el fin de evitar la duplicidad de información y la generación de conflicos en el aplicativo comercial, en el proceso del cálculo de las transferencias, para lo cual se realizaron las pruebas pertinentes. 
Como medida preventiva, se hizo una reunión de seguimiento de las acciones implementadas con la participación de la Dirección de Operación de Producto y Comercializción y la Oficina de Gestión Tecnologica y de Innovacion, y se levantó acta de reunión.</t>
  </si>
  <si>
    <t>Realizar la implementación, ajuste en el software comercial de la Lotería, de un control preventivo en el aplicativo, el cual reporte los distribuidores virtuales que se encuentran pendientes de cargar las ventas o las devoluciones según corresponda.</t>
  </si>
  <si>
    <t>Oficina de Gestión Tecnológica e Innovación - Dirección de Operación de Producto y Comercialización</t>
  </si>
  <si>
    <t>Se realizó un ajuste parcial en el aplicativo comercial mediante la implementación de un control específico en el reporte de ventas, el cual permite identificar los distribuidores virtuales que efectuaron el cargue de la devolución y/o de las ventas, según corresponda. Este control facilita el seguimiento y la verificación de los distribuidores que presentan información pendiente de reporte. Adicionalmente, el reporte consolida el total de los distribuidores virtuales que registraron la devolución y/o la venta correspondiente.</t>
  </si>
  <si>
    <t>Actualizar el procedimiento CONTROL DE BILLETERÍA NO VENDIDA (PRO410-201-11) en el cual se incluyan la verificación de los controles implementados en el punto 2 y aprobar este procedimiento desde el Comité de Gestión y Desempeño</t>
  </si>
  <si>
    <t>Documento Procedimiento actualizado y aprobado por el  Comité de Gestión y Desempeño</t>
  </si>
  <si>
    <t xml:space="preserve">Dirección de Operación de Producto y Comercialización. </t>
  </si>
  <si>
    <t xml:space="preserve">Se realizó la actualización del procedimiento CONTROL DE BILLETERÍA NO VENDIDA (PRO410-201-) en el cual se incluyó la nota 2 de la actividad 7 en la cual los responsables de confirmación deben verificar que los distribuidores virtuales hayan reportado ventas y/o devolución, este procedimiento fue aprobado en el  Comité de Gestión y Desempeño del 19 de diciembre de 2025. Se realiza la socialización a las partes involucradas. </t>
  </si>
  <si>
    <t>3.2.3.1</t>
  </si>
  <si>
    <t>Hallazgo administrativo con presunta incidencia disciplinaria por el incumplimiento de las metas establecidas para la vigencia 2024, de acuerdo con los compromisos programados y la ejecución de sus recursos en cumplimiento del Plan de Desarrollo Distrital. .</t>
  </si>
  <si>
    <t>Falta de planeación y seguimiento oportuno a la ejecución de metas del Proyecto 7516, lo que generó reporte de ejecución del 0% al primer semestre 2024.</t>
  </si>
  <si>
    <t>Elaborar informes de seguimiento trimestral a la ejecución de los proyectos de inversión, para el reporte trimestral en el sistema SEGPLAN.</t>
  </si>
  <si>
    <t xml:space="preserve">Informes de seguimiento elaborados </t>
  </si>
  <si>
    <t>Oficina Asesora de Planeación</t>
  </si>
  <si>
    <t>Falta de evidencia documentada de cumplimiento oportuno de metas parciales</t>
  </si>
  <si>
    <t>Diseñar y poner en marcha un repositorio digital centralizado para almacenar soportes trimestrales de ejecución del proyecto de inversión.</t>
  </si>
  <si>
    <t>Repositorio digital creado y alimentado (SharePoint)</t>
  </si>
  <si>
    <t>3.2.4.1</t>
  </si>
  <si>
    <t>Hallazgo administrativo con presunta incidencia disciplinaria por haberse iniciado la ejecución del contrato No. 002-2024 sin haber cumplido con los requisitos exigidos para tal efecto.</t>
  </si>
  <si>
    <t>FALTA DE SEGUIMIENTO POR PARTE DEL ABOGADO ENCARGADO DE ADELANTAR EL PROCESO CONTRACTUAL EN LA PLATAFORMA SECOP II.</t>
  </si>
  <si>
    <t xml:space="preserve">EMITIR CIRCULAR POR PARTE DE LA SECRETARIA GENERAL INFORMANDO  QUE A PARTIR DE LA FECHA DE LA CIRCULAR, TODOS LOS SUPERVISORES Y CONTRATISTAS DEBEN SUSCRIBIR ACTA DE INICIO DE LOS CONTRATOS PARA TODAS LAS MODALIDADES DE CONTRATACION ESTABLECIDAS EN EL MANUAL DE CONTRATACION  </t>
  </si>
  <si>
    <t>Circular con lineamientos sobre el momento del inicio de la ejecución contractual</t>
  </si>
  <si>
    <t xml:space="preserve">SECRETARIA  GENERAL </t>
  </si>
  <si>
    <t>Circular 12 de 2025</t>
  </si>
  <si>
    <t xml:space="preserve">REALIZAR UNA CAPACITACIÓN A LOS SUPERVISORES  SOBRE LAS RESPONSABILIDADES  FISCALES, PENALES Y DISCIPLINARIAS EN LA ESTRUCTURACIÓN DE LOS ESTUDIOS PREVIOS A SU CARGO </t>
  </si>
  <si>
    <t>Registro de asistencia con la presentación de la capacitación.</t>
  </si>
  <si>
    <t>En termino y se está preparando la capacitación</t>
  </si>
  <si>
    <t>3.2.4.2</t>
  </si>
  <si>
    <t>Hallazgo administrativo con presunta incidencia disciplinaria por haberse iniciado la ejecución del contrato No. 009-2024 sin haberse cumplido con los requisitos exigidos para tal efecto.</t>
  </si>
  <si>
    <t xml:space="preserve">FALTA DE SEGUIMIENTO POR PARTE DEL ABOGADO ENCARGADO DE ADELANTAR EL PROCESO  EN LA PLATAFORMA SECOP II </t>
  </si>
  <si>
    <t>REALIZAR UNA CAPACITACION A LOS SUPERVISORES SOBRE LAS RESPONSABILIDADES FISCALES, PENALES Y DISCIPLINARIAS, EXPLICANDO QUE LOS CONTRATOS SOLO PUEDEN INICIAR SU EJECUCIÓN CUANDO YA ESTÉN TODOS LOS REQUISITOS DE PERFECCIONAMIENTO ESTABLECIDOS EN EL MANUAL DE CONTRATACIÓN</t>
  </si>
  <si>
    <t>3.2.4.3</t>
  </si>
  <si>
    <t>Hallazgo administrativo por falta de supervisión en cuanto a la modificación contractual de la forma de pago sobre una causa real y cierta que acredite la ejecución efectiva de las actividades previstas en las obligaciones contractuales</t>
  </si>
  <si>
    <t>FALTA DE SEGUIMIENTO POR PARTE DE LA SUPERVISION</t>
  </si>
  <si>
    <t xml:space="preserve">REALIZAR UNA CAPACITACIÓN A LOS SUPERVISORES  SOBRE LAS RESPONSABILIDADES  FISCALES, PENALES Y DISCIPLINARIAS POR LA FALTA DE SEGUIMIENTO A LOS PROCESOS CONTRACTUALES A SU CARGO. </t>
  </si>
  <si>
    <t>3.3.1</t>
  </si>
  <si>
    <t>Hallazgo administrativo, con incidencia fiscal en cuantía de $57.872.884 y presunta incidencia disciplinaria por la falta de gestión en el proceso ejecutivo No.11001400307620070117200, lo que conllevó a la declaratoria del desistimiento tácito del mismo y la consecuente terminación del proceso.</t>
  </si>
  <si>
    <t>FALTA DE SEGUIMIENTO POR PARTE DE LA SUPERVISION AL APODERADO DESIGNADO</t>
  </si>
  <si>
    <t xml:space="preserve">Solicitar la suscripción de pagarés en blanco con carta de instrucciones para los créditos de vivienda que fueron otorgados a trabajadores oficiales actualmente vinculados a la Lotería de Bogotá, que hayan sido desembolsados con anterioridad a la expedición de la Resolución 051 de 2015. </t>
  </si>
  <si>
    <t>Cartas de solicitud</t>
  </si>
  <si>
    <t>Suscribir los pagarés en blanco y carta de instrucciones para los créditos de vivienda que fueron otorgados a trabajadores oficiales actualmente vinculados a la Lotería de Bogotá, que hayan sido desembolsados con anterioridad a la expedición de la Resolución 051 de 2015, que acepten otorgar la garantía de contingencia</t>
  </si>
  <si>
    <t>Pagarés y cartas de instrucciones suscritos con trabajadores que aceptaron otorgar la garantía</t>
  </si>
  <si>
    <t xml:space="preserve">Solicitar la suscripción de pagarés en blanco con carta de instrucciones para los créditos de vivienda que fueron otorgados a ex trabajadores oficiales de la Lotería de Bogotá, que hayan sido desembolsados con anterioridad a la expedición de la Resolución 051 de 2015. </t>
  </si>
  <si>
    <t>Suscribir los pagarés en blanco con carta de instrucciones para los créditos de vivienda que fueron otorgados a ex trabajadores oficiales de la Lotería de Bogotá, que hayan sido desembolsados con anterioridad a la expedición de la Resolución 051 de 2015, que acepten otorgar la garantía de contingencia</t>
  </si>
  <si>
    <t>Pagarés y cartas de instrucciones suscritos con extrabajadores que aceptaron otorgar la garantía</t>
  </si>
  <si>
    <t>Revisar los archivos correspondientes a los créditos de vivienda otorgados a trabajadores oficiales y ex trabajadores oficiales de la Lotería de Bogotá que hayan sido otorgados con posterioridad a la expedición de la Resolución 051 de 2015, a efectos de verificar que los pagarés y las cartas de instrucciones se hayan otorgado de manera adecuada y se encuentren en buen estado</t>
  </si>
  <si>
    <t>Acta de verificación de todos los aspectos mencionados en la acción</t>
  </si>
  <si>
    <t>Suscribir los pagarés en blanco con carta de instrucciones para los créditos de vivienda que fueron otorgados a trabajadores oficiales de la Lotería de Bogotá y no cuenten con aquellos, a pesar de que los créditos hayan sido desembolsados con posterioridad a la expedición de la Resolución 051 de 2015, que acepten otorgar la garantía de contingencia</t>
  </si>
  <si>
    <t>Pagarés y cartas de instrucciones suscritos con trabajadores actualmente vinculados a la Lotería</t>
  </si>
  <si>
    <t>Criterios efectividad</t>
  </si>
  <si>
    <t>2. ¿Se ha materializado algún riesgo en relación con las acciones propuestas en el Plan de Mejora?</t>
  </si>
  <si>
    <t>TABLA RESUMEN ESTADO PLANES DE MEJORAMIENTO</t>
  </si>
  <si>
    <t>AUDITORÍA</t>
  </si>
  <si>
    <t>N° HALLAZGOS / OBSERVACIONES</t>
  </si>
  <si>
    <t>N° ACCIONES</t>
  </si>
  <si>
    <t xml:space="preserve">CERRADAS POR ENTE DE CONTROL </t>
  </si>
  <si>
    <t>PENDIENTE VALIDACIÓN POR ENTE DE CONTROL</t>
  </si>
  <si>
    <t>EN EJECUCIÓN</t>
  </si>
  <si>
    <t>INCUMPLIDAS</t>
  </si>
  <si>
    <t>Auditoría de Regularidad COD 69, PAD 2023</t>
  </si>
  <si>
    <t>Auditoría Financiera y de Gestión COD 76, PAD 2024</t>
  </si>
  <si>
    <t>Auditoría de Fiscalización COD 77, PAD 2024</t>
  </si>
  <si>
    <t>Auditoría de Cumplimiento COD 76, PAD 2025</t>
  </si>
  <si>
    <t>TOTAL</t>
  </si>
  <si>
    <t xml:space="preserve">**La Contraloría de Bogotá en el marco de la Auditoría Financiera y de Gestión adelantada durante el I semestre del 2024 solicitó evidencia para evaluar las 10 acciones de mejora del plan derivado de la Auditoría de Regularidad COD 69-PAD 2023; estas fueron identificadas como “Cumplidas Efectivas”
** La Contraloría de Bogotá en el marco de la Auditoría de Cumpllimiento adelantada durante el I semestre del 2025 solicitó evidencias para evaluar: 1) 3 acciones de mejora del plan derivado de la Auditoría de Regularidad COD 69-PAD 2023; 2) 2 acciones de mejora del plan derivado de la Auditoría Financiera y de Gestión COD 76, PAD 2024 y; 3) 3 acciones de mejora de la Auditoría de la Fiscalización COD 77, PAD 2024
Para las cuales se sidentificó el siguiente resultado: 
Auditoría de Regularidad COD 69-PAD 2023: 2 acciones cumplidas efectivas y 1 acción cumplida inefectiva. 
Auditoría Financiera y de Gestión COD 76, PAD 2024: 2 acciones cumplidas efectivas.
Auditoría de la Fiscalización COD 77, PAD 2024: 3 acciones cumplidas inefectivas. 
**La Contraloría de Bogotá en el marco de la Auditoría de Financiera y de Gestión adelantada durante el II semestre del 2025 solicitó evidencias para evaluar las 24 acciones que se encuentran vigentes; 1) 13 de la Auditoría de Regularidad COD 69, PAD 2023 y; 2) 11 de la Auditoría Financiera y de Gestión COD 76, PAD 2024. 
Para las cuales se identificó el siguiente resultado: 
Auditoría de Regularidad COD 69, PAD 2023: 12 acciones cumplidas efectivas y 1 acción cumplida inefectiva. 
Auditoría Financiera y de Gestión COD 76, PAD 2024: 11 acciones cumplidas efectivas
</t>
  </si>
  <si>
    <t>ESTABLECIMIENTO ACCIONES DE MEJORA</t>
  </si>
  <si>
    <t>PRIMER SEGUIMIENTO  DE 2022</t>
  </si>
  <si>
    <t xml:space="preserve"> SEGUNDO SEGUIMIENTO DE 2022</t>
  </si>
  <si>
    <t xml:space="preserve"> TERCER SEGUIMIENTO DE 2022</t>
  </si>
  <si>
    <t xml:space="preserve"> CUARTO SEGUIMIENTO DE 2022</t>
  </si>
  <si>
    <t>CIERRES ACCION / HALLAZGO</t>
  </si>
  <si>
    <t>fecha de solicitud</t>
  </si>
  <si>
    <t>Fecha del hallazgo</t>
  </si>
  <si>
    <t>Código o capítulo</t>
  </si>
  <si>
    <t>ACCIÓN</t>
  </si>
  <si>
    <t>Tipo de acción Propuesta</t>
  </si>
  <si>
    <t>Área responsable de ejecución</t>
  </si>
  <si>
    <t>Líder área responsable de ejecución</t>
  </si>
  <si>
    <t>Fórmula del indicador</t>
  </si>
  <si>
    <t>Fecha de inicio</t>
  </si>
  <si>
    <t>Fecha terminación</t>
  </si>
  <si>
    <t>2. Fecha seguimiento</t>
  </si>
  <si>
    <t>2.Evidencias o soportes ejecución acción de mejora</t>
  </si>
  <si>
    <t>2. 25% avance en ejecución de la meta</t>
  </si>
  <si>
    <t>2.Analisis - Seguimiento OCI4</t>
  </si>
  <si>
    <t>3.Evidencias o soportes ejecución acción de mejora</t>
  </si>
  <si>
    <t>3. 50% avance en ejecución de la meta</t>
  </si>
  <si>
    <t>3.Analisis - Seguimiento OCI4</t>
  </si>
  <si>
    <t>4.Evidencias o soportes ejecución acción de mejora</t>
  </si>
  <si>
    <t>4. 75% avance en ejecución de la meta</t>
  </si>
  <si>
    <t>4.Analisis - Seguimiento OCI4</t>
  </si>
  <si>
    <t>4.Auditor que realizó el seguimiento</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</si>
  <si>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</si>
  <si>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</si>
  <si>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</si>
  <si>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</si>
  <si>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</si>
  <si>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</si>
  <si>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</si>
  <si>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</si>
  <si>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</si>
  <si>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</si>
  <si>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</si>
  <si>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</si>
  <si>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</si>
  <si>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</si>
  <si>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</si>
  <si>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</si>
  <si>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</si>
  <si>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</si>
  <si>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</si>
  <si>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</si>
  <si>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</si>
  <si>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</si>
  <si>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</si>
  <si>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Origen Interno</t>
  </si>
  <si>
    <t>AUDITORIA AL PROCESO DE GESTIÓN DE COMUNICACIONES 2022</t>
  </si>
  <si>
    <t>PLANEACIÓN ESTRATÉGICA Y DE NEGOCIOS</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</si>
  <si>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</si>
  <si>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</si>
  <si>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</si>
  <si>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</si>
  <si>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</si>
  <si>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Correctiva</t>
  </si>
  <si>
    <t>Luz Mary Cardenas Herrera</t>
  </si>
  <si>
    <t>Oficina de Planeación Estratégica y de Negocios</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</si>
  <si>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</si>
  <si>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</si>
  <si>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</si>
  <si>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</si>
  <si>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</si>
  <si>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</si>
  <si>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</si>
  <si>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</si>
  <si>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</si>
  <si>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</si>
  <si>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</si>
  <si>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</si>
  <si>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</si>
  <si>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</si>
  <si>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t>Preventiva</t>
  </si>
  <si>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</si>
  <si>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</si>
  <si>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</si>
  <si>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</si>
  <si>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</si>
  <si>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</si>
  <si>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</si>
  <si>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</si>
  <si>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</si>
  <si>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</si>
  <si>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</si>
  <si>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</si>
  <si>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</si>
  <si>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</si>
  <si>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</si>
  <si>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</si>
  <si>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</si>
  <si>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</si>
  <si>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</si>
  <si>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</si>
  <si>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</si>
  <si>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</si>
  <si>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</si>
  <si>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</si>
  <si>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</si>
  <si>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</si>
  <si>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</si>
  <si>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</si>
  <si>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</si>
  <si>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(No. actividades realizadas de las indicadas en la columna L).</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</si>
  <si>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</si>
  <si>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</si>
  <si>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t>CONTROL INTERNO DISCIPLINARIO</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</si>
  <si>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</si>
  <si>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</si>
  <si>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</si>
  <si>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</si>
  <si>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</si>
  <si>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</si>
  <si>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</si>
  <si>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</si>
  <si>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Manuela Hernández J</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</si>
  <si>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</si>
  <si>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</si>
  <si>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</si>
  <si>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</si>
  <si>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</si>
  <si>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</si>
  <si>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</si>
  <si>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</si>
  <si>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</si>
  <si>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</si>
  <si>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</si>
  <si>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</si>
  <si>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</si>
  <si>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</si>
  <si>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Acción de mejora</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</si>
  <si>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</si>
  <si>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ABIERTO</t>
  </si>
  <si>
    <t>Se envió memorando a la Oficina de Tecnología solicitando revisión y ajuste del sistema comercial frente a la información que reprota al sistema ERP Financiero
Se han realizado reuniones con el equipo de Tecnología para revisar y ajustar el sistema comercial y la interfase</t>
  </si>
  <si>
    <t>La acción de mejora se encuentra en ejecución; revisado el SharePoint de planes de mejoramiento el 27/01/2026 el proceso reporto que la acción se realizará en los primeros meses del año cuando se cuente con la información asociada a la gestión del 2025. 
Así entonces, se recomienda al proceso identificar detalladamente en el informe de gestión de la vigencia 2025, el valor de los ingresos recaudados por concepto de premios caducados (prescritos), así como tambien el valor de los compromisos efectuados en actividades de Control de Juego Ilegal; informe que debe presentarse antes del 31 de enero del 2026.</t>
  </si>
  <si>
    <t xml:space="preserve">Se sugiere el cierre de la acción; revisado el SharePoint de planes de mejoramiento el 27/01/2026 se identificaron los siguientes 7 informes de visita de inspección a puntos realizados por el responsable asignado por el proceso en el IV trimestre 2025, donde se identifica la fecha y la firma:
Visita del 15 de septiembre, informe elaborado el 03 de octubre.
Visita del 20 de octubre, informe elaborado el 27 de octubre. 
Visita del 18 y 19 de noviembre, informe elaborado el 24 de noviembre.
Visita del 18 y 19 de noviembre, informe elaborado el 26 de noviembre.
Visita del 25 de noviembre, informe elaborado el 28 de noviembre.
Visita del 25 de noviembre, informe elaborado el 01 de diciembre.
Visita del 27 de noviembre, informe elaborado el 01 de diciembre.
</t>
  </si>
  <si>
    <t xml:space="preserve">La acción de mejora se encuentra en ejecución; revisado el SharePoint de planes de mejoramiento el 27/01/2026 el proceso no reportó ni cargo soportes donde se evidencie el avance y/o cumplimento de la acción de mejora.
Por tanto, se recomienda a la Oficina Jurídica ejecutar oportunamente las activdiades correspondientes encaminadas al cumplimiento de la acción en el plazo establecido, a fin de evitar retrasos y/o posibles incumplimientos.
</t>
  </si>
  <si>
    <t xml:space="preserve">La acción de mejora se encuentra en ejecución; revisado el SharePoint de planes de mejoramiento el 27/01/2026 el proceso no reportó ni cargo soportes donde se evidencie el avance y/o cumplimento de la acción de mejora.
Por tanto, se recomienda a la Oficina Asesora de Planeación ejecutar oportunamente las activdiades correspondientes encaminadas al cumplimiento de la acción en el plazo establecido, a fin de evitar retrasos y/o posibles incumplimientos.
</t>
  </si>
  <si>
    <t>La acción de mejora se encuentra en ejecución; revisado el SharePoint de planes de mejoramiento el 27/01/2026 el proceso reporto que la acción se realizará en los primeros meses del año cuando se cuente con la información asociada a la gestión del 2025. 
Así entonces, se recomienda a los procesos incluir en las notas a los estados financieros el detalle de la explicación clara del estado de cada proceso judicial que da lugar a provisión, pasivo contingente y activo contingente, explicando brevemente la expectativa de éxito, el monto inicial de las pretensiones, el monto efectivamente decretado por el juez de conocimiento y el estado del proceso.</t>
  </si>
  <si>
    <t xml:space="preserve">La acción de mejora se encuentra en ejecución; revisado el SharePoint de planes de mejoramiento el 27/01/2026 el proceso no reportó ni cargo soportes donde se evidencie el avance y/o cumplimento de la acción de mejora.
Por tanto, se recomienda a la Unidad de Recursos Físicos ejecutar oportunamente las activdiades correspondientes encaminadas al cumplimiento de la acción en el plazo establecido, a fin de evitar retrasos y/o posibles incumplimientos.
</t>
  </si>
  <si>
    <t>Se sugiere el cierre de la acción; revisado el SharePoint de planes de mejoramiento el 27/01/2025 se identificaron los siguientes soportes: 
-. Formato FRO300-654-1 FORMATO ESTUDIO PREVIO-LICITACION PUBLICA LOTERÍA DE BOGOTÁ del 26/11/2025 para todos los procesos de contratación adelantados bajo la modalidad de Licitación Pública
-. Memorando n°3-2025-1810 del 01/12/2025 con el cual el proceso socializó a los líderes y/o responsables de procesos el formato, su obligatorioeda y alcance.</t>
  </si>
  <si>
    <t xml:space="preserve">Se sugiere el cierre de la acción; revisado el SharePoint de planes de mejoramiento el 27/01/2025 se identificaron los siguientes soportes: 
-. Resolución n°155 del 13/11/2025 "Por medio del cual se modifica parcialmente el Manual de Contratación de la Lotería de Bogotá"; donde se registra el ajuste en el artículo n°34. Garantías Contractuales del Manual.
-. Acta del 31/10/2025 del Comité Institucional de Gestión y Desempeño donde en el punto 6 se registra la aprobación del ajuste al manual. 
</t>
  </si>
  <si>
    <t xml:space="preserve">Se sugiere el cierre de la acción; revisado el SharePoint de planes de mejoramiento el 27/01/2025 se identificó el memorando n°3-2025-1767 del 19/11/2025 con la cual el proceso se socializó la modificación del manual a los líderes y/o responsables de los procesos.  
</t>
  </si>
  <si>
    <t xml:space="preserve">Se sugiere el cierre de la acción; revisado el SharePoint de planes de mejoramiento el 27/01/2025 se identificaron los siguientes soportes:
-. Documento Excel "SEGUIMIENTO ARL CONTRATISTAS" donde se registra la información relacionada al periodo de plazo del contrato de prestación de servicios suscrito (incluidos las prórrogas) y el plazo de la cobertura de la ARL.
-. Correo electrónico del 12/11/2025 con el cual el proceso socializó a los líderes y/o responsables de procesos la base de datos como herramienta de seguimiento implementada. 
</t>
  </si>
  <si>
    <t xml:space="preserve">Se sugiere el cierre de la acción; revisado el SharePoint de planes de mejoramiento el 27/01/2025 se identificaron los siguientes soportes:
-. Formato justiicación de la modificación, donde en el punto n°3 se incluyó el apartado para registrar los indicadores respecto a las proyecciones de consumo, análisis y justificación detallada de los recursos a adicionarse. 
-. Correo electrónico del 08/01/2026 con el cual el proceso socializó al equipo de trabajo el formato ajustado para implementación desde la fecha citada. 
</t>
  </si>
  <si>
    <t xml:space="preserve">La acción de mejora se encuentra en ejecución; revisado el SharePoint de planes de mejoramiento el 27/01/2026 no se identificó soporte del memorando remitido a la Oficina de Gestión de Tecnologías e Innovación para validar lo reportado por la Unidad Financiera y Contable. 
Por tanto, se recomienda los procesos responsables ejecutar oportunamente las activdiades correspondientes encaminadas al cumplimiento de la acción en el plazo establecido, a fin de evitar retrasos y/o posibles incumplimientos.
</t>
  </si>
  <si>
    <t xml:space="preserve">Se sugiere el cierre de la acción; revisado el SharePoint de planes de mejoramiento el 27/01/2026 se identificaron los siguientes soportes:
-. Acta del 06/12/2025 del comité de cambios, cuyo objetivo fue verificar cumplimiento de las funcionalidades a desplegar que contienen los ajustes del sistema CORE de la Lotería de Bogotá; registrando las actividades realizadas en el software del sistema. 
-. Acta del 29/12/2025 donde la OGTI se reunió con la Dirección de operación de productos y comercialización para realizar seguimiento al ajuste realizado al sistema.
-. Reporte de las ventas de 4 sorteos (2823 a 2826), donde se registra el % y el valor de las ventas para cada uno de los distribuidores de la entidad; como anexo al acta de la reunión realizada el 29/12/2025. </t>
  </si>
  <si>
    <t xml:space="preserve">La acción de mejora se encuentra en ejecución; revisado el SharePoint de planes de mejoramiento el 27/01/2026 no se identificaron soportes para validar lo reportado por la Ofiicna Gestión de Tecnologías e Innovación. 
Por tanto, se recomienda a la Oficina remitir los soportes del avance ejecutado y realizar oportunamente las actividades correspondientes encaminadas al cumplimiento de la acción en el plazo establecido, a fin de evitar retrasos y/o posibles incumplimientos.
</t>
  </si>
  <si>
    <t xml:space="preserve">La acción de mejora se encuentra en ejecución; revisado el SharePoint de planes de mejoramiento el 27/01/2025 el proceso reportó que la acción se encuentra en termino. Por tanto, se recomienda ejecutar oportunamente las actividades tendientes al cumplimiento efectivo de la acción formulada, para evitr retrasos y/o posibles incumplimientos. </t>
  </si>
  <si>
    <t xml:space="preserve">La acción de mejora se encuentra pendiente de cierre; revisado el SharePoint de planes de mejoramiento el 27/01/2026 no se identificó el procedimiento actualizado para validar lo reportado por la Unidad Financiera y Contable. 
Así mismo, revisado el botón de transparencia de la entidad no se identificó el procedimiento ajustado publicado. 
Por tanto, se recomienda al proceso remitir a la OCI el documento actualizado, el acta de la sesión del comité donde fue aprobado y solicitar la publicación en el botón de transparencia de la entidad. </t>
  </si>
  <si>
    <t xml:space="preserve">Se sugiere el cierre de la acción; revisado el SharePoint de planes de mejoramiento el 27/01/2025 se identificaron los siguientes soportes: 
-. Cicular No. 013 del 30 de diciembre del 2025, en la cual se registran los LINEAMIENTOS PARA EL TRÁMITE DE CUENTAS DE COBRO Y/O FACTURAS DE CONTRATOS SUSCRITOS CON LA LOTERÍA DE BOGOTÁ.
-. Memorando n°3-2026-19 del 06/01/2026 con el cual el proceso socializó la circular a los líderes y/o responsables de los procesos. </t>
  </si>
  <si>
    <t xml:space="preserve">Se sugiere el cierre de la acción; revisado el SharePoint de planes de mejoramiento el 27/01/2025 se identificaron los siguientes soportes: 
-. Cicular No. 012 del 29 de diciembre del 2025, en la cual se registran losLineamientos para la suscripción del Acta  de inicio en los contratos celebrados por  la Lotería de Bogotá.
-. Memorando n°3-2026-20 del 06/01/2026 con el cual el proceso socializó la circular a los líderes y/o responsables de procesos. </t>
  </si>
  <si>
    <t xml:space="preserve">Se sugiere el cierre de la acción; revisado el SharePoint de planes de mejoramiento el 27/01/2025 se identificaron los siguientes soportes: 
-. Cicular No. 010 del 29 de diciembre del 2025, en la cual se registran las Directrices para la publicación de informes, y  demás documentos de ejecución en la plataforma SECOP II.
-Memorando n°3-2026-22 del 06/01/2026 con la cual el proceso socializó la circular a los lídees y/o responsables de los procesos. 
</t>
  </si>
  <si>
    <t xml:space="preserve">Se sugiere el cierre de la acción; revisado el SharePoint de planes de mejoramiento el 27/01/2026 se identificaron los siguientes soportes:
-. Procedimiento PRO410-201-12 Control de Billetería no vendida del 19/12/2025 en el cual e inlcuyó  la nota 2 de la actividad 7 en la cual los responsables de confirmación deben verificar que los distribuidores virtuales hayan reportado ventas y/o devolución. </t>
  </si>
  <si>
    <t xml:space="preserve">La acción de mejora se encuentra en ejecución; revisado el SharePoint de planes de mejoramiento el 27/01/2025 el proceso reportó que la acción se encuentra en termino. 
Para ello, se explidio la circular n°11 del 29/11/2025 la cual registra la Obligatoriedad de diligenciar en su totalidad, el formato de informe de seguimiento, control y reevaluación de proveedores dispuesto por la lotería de Bogotá; la cual fue socializada al interior de la entidad mediante memorando n°3-2026-21 del 06/01/2026.
Por tanto, se recomienda ejecutar oportunamente las actividades tendientes al cumplimiento efectivo de la acción formulada, para evitr retrasos y/o posibles incumplimientos. </t>
  </si>
  <si>
    <r>
      <t>Se sugiere el cierre de la acción; revisado el SharePoint de planes de mejoramiento el 27/01/2026 se identificaron los siguientes soportes:
-. Formato ACTA DE VISITA ADMINISTRATIVA LOTERÍA DE BOGOTA actualizada y aprobada el 12/12/2024. 
-. Acta de capacitación del 30/07/2025, con el cual el jefe de unidad entre otras cosas, realizó la socialización de cada uno de los apartados que se registran en el formato de acta. 
-</t>
    </r>
    <r>
      <rPr>
        <sz val="10"/>
        <rFont val="Arial Narrow"/>
        <family val="2"/>
      </rPr>
      <t xml:space="preserve">. Acta de fecha , con la cual el proceso analizo la no pertinencia de actualizar el formato teniendo en cuenta que este fue actualizado en diciembre del 2024, para cumplir con una acción de mejora de la Contraloría de Bogotá. </t>
    </r>
    <r>
      <rPr>
        <sz val="10"/>
        <color theme="1"/>
        <rFont val="Arial Narrow"/>
        <family val="2"/>
      </rPr>
      <t xml:space="preserve">
-. Anexo 1. INSTRUCTIVO Diligenciamiento del acta de visita a puntos de venta en el cual se identifica el paso a paso para el correcto diligenciamiento del acta. 
-. Correo del 12/12/2025 con el cual se socializó el instructivo al responsable de realizar las visitas. 
</t>
    </r>
  </si>
  <si>
    <t xml:space="preserve">Se sugiere el cierre de la acción; revisado el SharePoint de planes de mejoramiento el 27/01/2025 se identificaron los siguientes soportes: 
-. Cicular No. 012 del 29 de diciembre del 2025, en la cual se registran los Lineamientos para la suscripción del Acta  de inicio en los contratos celebrados por  la Lotería de Bogotá.
-. Memorando n°3-2026-20 del 06/01/2026 con el cual el proceso socializó la circular a los líderes y/o responsables de procesos. </t>
  </si>
  <si>
    <t xml:space="preserve">Se sugiere el cierre de la acción; revisado el SharePoint de planes de mejoramiento el 27/01/2026 se identificó PRO420-529 FISCALIZACIÓN, SUPERVISIÓN E INSPECCION DEL JUEGO DE APUESTAS PERMANENTES EN VISITAS ADMINISTRATIVAS A PUNTOS DE VENTA versión n°5 del 19/12/2025; en el cual se ajustó la actividad n°5 asociada con la verificación de la información en el sistema Chanseguro y correo electrónico del mismo día, con el cual el proceso solicita la publicación del documento en el botón de transparencia.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</si>
</sst>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d/mm/yyyy;@"/>
    <numFmt numFmtId="166" formatCode="dd/mm/yyyy;@"/>
  </numFmts>
  <fonts count="53"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u/>
      <sz val="7.35"/>
      <color theme="10"/>
      <name val="Calibri"/>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b/>
      <sz val="8"/>
      <color theme="1"/>
      <name val="Arial Narrow"/>
      <family val="2"/>
    </font>
    <font>
      <sz val="8"/>
      <color theme="1"/>
      <name val="Arial Narrow"/>
      <family val="2"/>
    </font>
    <font>
      <b/>
      <sz val="11"/>
      <color rgb="FFFF0000"/>
      <name val="Arial Narrow"/>
      <family val="2"/>
    </font>
    <font>
      <sz val="11"/>
      <color rgb="FFFF0000"/>
      <name val="Arial Narrow"/>
      <family val="2"/>
    </font>
    <font>
      <b/>
      <sz val="11"/>
      <name val="Arial Narrow"/>
      <family val="2"/>
    </font>
    <font>
      <sz val="11"/>
      <name val="Arial Narrow"/>
      <family val="2"/>
    </font>
    <font>
      <sz val="9"/>
      <color theme="1"/>
      <name val="Arial Narrow"/>
      <family val="2"/>
    </font>
    <font>
      <sz val="10"/>
      <color rgb="FF000000"/>
      <name val="Arial Narrow"/>
      <family val="2"/>
    </font>
    <font>
      <sz val="10"/>
      <name val="Arial Narrow"/>
      <family val="2"/>
    </font>
    <font>
      <sz val="10"/>
      <color rgb="FFFF0000"/>
      <name val="Arial Narrow"/>
      <family val="2"/>
    </font>
    <font>
      <b/>
      <sz val="10"/>
      <name val="Arial Narrow"/>
      <family val="2"/>
    </font>
    <font>
      <sz val="11"/>
      <color rgb="FF000000"/>
      <name val="Arial Narrow"/>
      <family val="2"/>
    </font>
    <font>
      <u/>
      <sz val="11"/>
      <color theme="10"/>
      <name val="Arial Narrow"/>
      <family val="2"/>
    </font>
    <font>
      <sz val="10"/>
      <color theme="0"/>
      <name val="Arial Narrow"/>
      <family val="2"/>
    </font>
    <font>
      <b/>
      <sz val="8"/>
      <color rgb="FFFF0000"/>
      <name val="Arial Narrow"/>
      <family val="2"/>
    </font>
    <font>
      <sz val="8"/>
      <color rgb="FFFF0000"/>
      <name val="Arial Narrow"/>
      <family val="2"/>
    </font>
    <font>
      <b/>
      <sz val="11"/>
      <color rgb="FF000000"/>
      <name val="Arial Narrow"/>
      <family val="2"/>
    </font>
  </fonts>
  <fills count="23">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92D050"/>
        <bgColor indexed="64"/>
      </patternFill>
    </fill>
    <fill>
      <patternFill patternType="solid">
        <fgColor rgb="FF00B050"/>
        <bgColor indexed="64"/>
      </patternFill>
    </fill>
    <fill>
      <patternFill patternType="solid">
        <fgColor rgb="FF5B9BD5"/>
        <bgColor indexed="64"/>
      </patternFill>
    </fill>
    <fill>
      <patternFill patternType="solid">
        <fgColor rgb="FFD2DEEF"/>
        <bgColor indexed="64"/>
      </patternFill>
    </fill>
    <fill>
      <patternFill patternType="solid">
        <fgColor rgb="FF0070C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right/>
      <top style="medium">
        <color rgb="FFFFFFFF"/>
      </top>
      <bottom/>
      <diagonal/>
    </border>
    <border>
      <left style="medium">
        <color rgb="FFFFFFFF"/>
      </left>
      <right style="medium">
        <color rgb="FFFFFFFF"/>
      </right>
      <top/>
      <bottom style="thick">
        <color rgb="FFFFFFFF"/>
      </bottom>
      <diagonal/>
    </border>
    <border>
      <left style="medium">
        <color rgb="FFFFFFFF"/>
      </left>
      <right/>
      <top/>
      <bottom style="thick">
        <color rgb="FFFFFFFF"/>
      </bottom>
      <diagonal/>
    </border>
    <border>
      <left style="medium">
        <color rgb="FFFFFFFF"/>
      </left>
      <right style="medium">
        <color rgb="FFFFFFFF"/>
      </right>
      <top style="medium">
        <color rgb="FFFFFFFF"/>
      </top>
      <bottom style="medium">
        <color rgb="FFFFFFFF"/>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indexed="64"/>
      </right>
      <top/>
      <bottom style="thin">
        <color indexed="64"/>
      </bottom>
      <diagonal/>
    </border>
    <border>
      <left/>
      <right/>
      <top/>
      <bottom style="medium">
        <color rgb="FFFFFFFF"/>
      </bottom>
      <diagonal/>
    </border>
    <border>
      <left/>
      <right style="thin">
        <color indexed="64"/>
      </right>
      <top/>
      <bottom/>
      <diagonal/>
    </border>
    <border>
      <left style="thin">
        <color rgb="FF000000"/>
      </left>
      <right style="thin">
        <color rgb="FF000000"/>
      </right>
      <top style="thin">
        <color rgb="FF000000"/>
      </top>
      <bottom/>
      <diagonal/>
    </border>
  </borders>
  <cellStyleXfs count="11">
    <xf numFmtId="0" fontId="0" fillId="0" borderId="0"/>
    <xf numFmtId="9" fontId="1" fillId="0" borderId="0" applyFont="0" applyFill="0" applyBorder="0" applyAlignment="0" applyProtection="0"/>
    <xf numFmtId="0" fontId="2" fillId="0" borderId="0"/>
    <xf numFmtId="0" fontId="3" fillId="0" borderId="0"/>
    <xf numFmtId="0" fontId="7" fillId="0" borderId="0" applyNumberFormat="0" applyFill="0" applyBorder="0" applyAlignment="0" applyProtection="0">
      <alignment vertical="top"/>
      <protection locked="0"/>
    </xf>
    <xf numFmtId="0" fontId="1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cellStyleXfs>
  <cellXfs count="407">
    <xf numFmtId="0" fontId="0" fillId="0" borderId="0" xfId="0"/>
    <xf numFmtId="0" fontId="9" fillId="11" borderId="0" xfId="0" applyFont="1" applyFill="1" applyAlignment="1" applyProtection="1">
      <alignment horizontal="center" vertical="center" wrapText="1"/>
      <protection locked="0"/>
    </xf>
    <xf numFmtId="0" fontId="9"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9"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9" fillId="14" borderId="1" xfId="1" applyFont="1" applyFill="1" applyBorder="1" applyAlignment="1" applyProtection="1">
      <alignment horizontal="center" vertical="center" wrapText="1"/>
      <protection locked="0"/>
    </xf>
    <xf numFmtId="0" fontId="9" fillId="0" borderId="1" xfId="0" applyFont="1" applyBorder="1" applyAlignment="1">
      <alignment vertical="top" wrapText="1"/>
    </xf>
    <xf numFmtId="0" fontId="9" fillId="0" borderId="1" xfId="0" applyFont="1" applyBorder="1" applyAlignment="1">
      <alignment vertical="center" wrapText="1"/>
    </xf>
    <xf numFmtId="0" fontId="8" fillId="3" borderId="0" xfId="0" applyFont="1" applyFill="1" applyAlignment="1" applyProtection="1">
      <alignment horizontal="center" vertical="top" wrapText="1"/>
      <protection locked="0"/>
    </xf>
    <xf numFmtId="0" fontId="9" fillId="12" borderId="0" xfId="0" applyFont="1" applyFill="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9"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9" fillId="0" borderId="0" xfId="0" applyFont="1" applyAlignment="1">
      <alignment horizontal="center" vertical="center" wrapText="1"/>
    </xf>
    <xf numFmtId="14" fontId="9" fillId="0" borderId="0" xfId="0" applyNumberFormat="1" applyFont="1" applyAlignment="1" applyProtection="1">
      <alignment horizontal="center" vertical="center" wrapText="1"/>
      <protection locked="0"/>
    </xf>
    <xf numFmtId="0" fontId="9" fillId="14"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wrapText="1"/>
      <protection locked="0"/>
    </xf>
    <xf numFmtId="0" fontId="15"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center" vertical="top" wrapText="1"/>
    </xf>
    <xf numFmtId="9" fontId="9" fillId="0" borderId="0" xfId="1" applyFont="1" applyFill="1" applyBorder="1" applyAlignment="1" applyProtection="1">
      <alignment horizontal="center" vertical="center"/>
      <protection locked="0"/>
    </xf>
    <xf numFmtId="14" fontId="9" fillId="0" borderId="0" xfId="0" applyNumberFormat="1" applyFont="1" applyAlignment="1">
      <alignment horizontal="center" vertical="center"/>
    </xf>
    <xf numFmtId="14" fontId="13"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0" fillId="0" borderId="0" xfId="2" applyFont="1" applyAlignment="1">
      <alignment horizontal="center" vertical="center" wrapText="1"/>
    </xf>
    <xf numFmtId="14" fontId="10" fillId="0" borderId="0" xfId="2" applyNumberFormat="1" applyFont="1" applyAlignment="1">
      <alignment horizontal="center" vertical="center" wrapText="1"/>
    </xf>
    <xf numFmtId="14" fontId="10" fillId="0" borderId="0" xfId="0" applyNumberFormat="1" applyFont="1" applyAlignment="1">
      <alignment horizontal="center" vertical="center"/>
    </xf>
    <xf numFmtId="0" fontId="16" fillId="0" borderId="0" xfId="0" applyFont="1" applyAlignment="1">
      <alignment horizontal="center" vertical="center" wrapText="1"/>
    </xf>
    <xf numFmtId="0" fontId="10" fillId="0" borderId="0" xfId="2" applyFont="1" applyAlignment="1">
      <alignment horizontal="center" vertical="top" wrapText="1"/>
    </xf>
    <xf numFmtId="14" fontId="10"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10" fillId="0" borderId="0" xfId="4" applyFont="1" applyFill="1" applyBorder="1" applyAlignment="1" applyProtection="1">
      <alignment horizontal="center" vertical="center" wrapText="1"/>
    </xf>
    <xf numFmtId="0" fontId="12" fillId="0" borderId="0" xfId="0" applyFon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9" fontId="9" fillId="0" borderId="0" xfId="0" applyNumberFormat="1" applyFont="1" applyAlignment="1">
      <alignment horizontal="center" vertical="center" wrapText="1"/>
    </xf>
    <xf numFmtId="0" fontId="13" fillId="0" borderId="0" xfId="0" applyFont="1" applyAlignment="1">
      <alignment horizontal="center" vertical="center" wrapText="1"/>
    </xf>
    <xf numFmtId="0" fontId="10" fillId="0" borderId="0" xfId="0" applyFont="1" applyAlignment="1" applyProtection="1">
      <alignment horizontal="center" vertical="top" wrapText="1"/>
      <protection locked="0"/>
    </xf>
    <xf numFmtId="9" fontId="9" fillId="0" borderId="0" xfId="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4" fontId="10" fillId="0" borderId="0" xfId="0" applyNumberFormat="1" applyFont="1" applyAlignment="1" applyProtection="1">
      <alignment horizontal="center" vertical="center" wrapText="1"/>
      <protection locked="0"/>
    </xf>
    <xf numFmtId="9" fontId="9" fillId="0" borderId="0" xfId="0" applyNumberFormat="1" applyFont="1" applyAlignment="1" applyProtection="1">
      <alignment horizontal="center" vertical="center" wrapText="1"/>
      <protection locked="0"/>
    </xf>
    <xf numFmtId="14" fontId="13" fillId="0" borderId="0" xfId="0" applyNumberFormat="1" applyFont="1" applyAlignment="1" applyProtection="1">
      <alignment horizontal="center" vertical="center" wrapText="1"/>
      <protection locked="0"/>
    </xf>
    <xf numFmtId="0" fontId="10" fillId="0" borderId="0" xfId="0" applyFont="1" applyAlignment="1" applyProtection="1">
      <alignment horizontal="left" vertical="top" wrapText="1"/>
      <protection locked="0"/>
    </xf>
    <xf numFmtId="0" fontId="9" fillId="0" borderId="0" xfId="5" applyFont="1" applyAlignment="1">
      <alignment horizontal="center" vertical="center" wrapText="1"/>
    </xf>
    <xf numFmtId="0" fontId="9" fillId="0" borderId="0" xfId="0" applyFont="1" applyAlignment="1" applyProtection="1">
      <alignment horizontal="center" vertical="top" wrapText="1" shrinkToFit="1"/>
      <protection locked="0"/>
    </xf>
    <xf numFmtId="14" fontId="10"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lignment horizontal="center" vertical="top" wrapText="1"/>
    </xf>
    <xf numFmtId="0" fontId="17" fillId="0" borderId="0" xfId="0" applyFont="1" applyAlignment="1">
      <alignment horizontal="center" vertical="top" wrapText="1"/>
    </xf>
    <xf numFmtId="0" fontId="9"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8" fillId="0" borderId="0" xfId="0" applyFont="1" applyAlignment="1">
      <alignment vertical="center" wrapText="1"/>
    </xf>
    <xf numFmtId="0" fontId="19" fillId="0" borderId="1" xfId="0" applyFont="1" applyBorder="1" applyAlignment="1" applyProtection="1">
      <alignment horizontal="center" vertical="center" wrapText="1"/>
      <protection locked="0"/>
    </xf>
    <xf numFmtId="14" fontId="13"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9" fillId="0" borderId="1" xfId="0" applyFont="1" applyBorder="1" applyAlignment="1">
      <alignment wrapText="1"/>
    </xf>
    <xf numFmtId="9" fontId="5" fillId="0" borderId="1" xfId="1" applyFont="1" applyBorder="1" applyAlignment="1" applyProtection="1">
      <alignment horizontal="center" vertical="center"/>
      <protection locked="0"/>
    </xf>
    <xf numFmtId="0" fontId="9" fillId="0" borderId="0" xfId="0" applyFont="1"/>
    <xf numFmtId="0" fontId="19" fillId="0" borderId="1"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19" fillId="0" borderId="1" xfId="0" applyFont="1" applyBorder="1" applyAlignment="1" applyProtection="1">
      <alignment horizontal="center" vertical="top" wrapText="1"/>
      <protection locked="0"/>
    </xf>
    <xf numFmtId="14" fontId="13"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8" fillId="0" borderId="0" xfId="0" applyFont="1" applyAlignment="1">
      <alignment horizontal="justify" vertical="top" wrapText="1"/>
    </xf>
    <xf numFmtId="14" fontId="5" fillId="0" borderId="0" xfId="0" applyNumberFormat="1" applyFont="1" applyAlignment="1">
      <alignment horizontal="center" vertical="center" wrapText="1"/>
    </xf>
    <xf numFmtId="0" fontId="24" fillId="0" borderId="0" xfId="0" applyFont="1" applyAlignment="1">
      <alignment horizontal="justify" vertical="top" wrapText="1"/>
    </xf>
    <xf numFmtId="0" fontId="26"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xf numFmtId="0" fontId="29" fillId="0" borderId="0" xfId="0" applyFont="1" applyAlignment="1" applyProtection="1">
      <alignment horizontal="center" vertical="top" wrapText="1"/>
      <protection locked="0"/>
    </xf>
    <xf numFmtId="0" fontId="30" fillId="0" borderId="0" xfId="0" applyFont="1"/>
    <xf numFmtId="0" fontId="32" fillId="0" borderId="0" xfId="0" applyFont="1" applyAlignment="1">
      <alignment vertical="top" wrapText="1"/>
    </xf>
    <xf numFmtId="0" fontId="28" fillId="2"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8" borderId="1" xfId="0" applyFont="1" applyFill="1" applyBorder="1" applyAlignment="1" applyProtection="1">
      <alignment horizontal="center" vertical="center" wrapText="1"/>
      <protection locked="0"/>
    </xf>
    <xf numFmtId="0" fontId="28" fillId="9" borderId="1" xfId="0" applyFont="1" applyFill="1" applyBorder="1" applyAlignment="1" applyProtection="1">
      <alignment horizontal="center" vertical="center" wrapText="1"/>
      <protection locked="0"/>
    </xf>
    <xf numFmtId="0" fontId="28" fillId="10" borderId="1" xfId="0" applyFont="1" applyFill="1" applyBorder="1" applyAlignment="1" applyProtection="1">
      <alignment horizontal="center" vertical="center" wrapText="1"/>
      <protection locked="0"/>
    </xf>
    <xf numFmtId="0" fontId="28" fillId="17" borderId="1"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protection locked="0"/>
    </xf>
    <xf numFmtId="0" fontId="29" fillId="0" borderId="1" xfId="0" applyFont="1" applyBorder="1"/>
    <xf numFmtId="0" fontId="30" fillId="0" borderId="8" xfId="0" applyFont="1" applyBorder="1"/>
    <xf numFmtId="0" fontId="30" fillId="0" borderId="14" xfId="0" applyFont="1" applyBorder="1"/>
    <xf numFmtId="0" fontId="30" fillId="0" borderId="7" xfId="0" applyFont="1" applyBorder="1"/>
    <xf numFmtId="0" fontId="30" fillId="0" borderId="9" xfId="0" applyFont="1" applyBorder="1"/>
    <xf numFmtId="0" fontId="30" fillId="0" borderId="15" xfId="0" applyFont="1" applyBorder="1"/>
    <xf numFmtId="0" fontId="30" fillId="0" borderId="8" xfId="0" applyFont="1" applyBorder="1" applyAlignment="1">
      <alignment horizontal="center"/>
    </xf>
    <xf numFmtId="0" fontId="30" fillId="0" borderId="0" xfId="0" applyFont="1" applyAlignment="1">
      <alignment horizontal="center"/>
    </xf>
    <xf numFmtId="0" fontId="30" fillId="0" borderId="14" xfId="0" applyFont="1" applyBorder="1" applyAlignment="1">
      <alignment horizontal="center"/>
    </xf>
    <xf numFmtId="0" fontId="34" fillId="0" borderId="8" xfId="0" applyFont="1" applyBorder="1"/>
    <xf numFmtId="0" fontId="35" fillId="0" borderId="8" xfId="0" applyFont="1" applyBorder="1"/>
    <xf numFmtId="0" fontId="34" fillId="0" borderId="0" xfId="0" applyFont="1"/>
    <xf numFmtId="0" fontId="35" fillId="6" borderId="1" xfId="0" applyFont="1" applyFill="1" applyBorder="1" applyAlignment="1">
      <alignment horizontal="center"/>
    </xf>
    <xf numFmtId="0" fontId="35" fillId="0" borderId="1" xfId="0" applyFont="1" applyBorder="1" applyAlignment="1" applyProtection="1">
      <alignment vertical="center" wrapText="1"/>
      <protection locked="0"/>
    </xf>
    <xf numFmtId="0" fontId="34" fillId="0" borderId="1" xfId="0" applyFont="1" applyBorder="1" applyAlignment="1" applyProtection="1">
      <alignment vertical="top" wrapText="1"/>
      <protection locked="0"/>
    </xf>
    <xf numFmtId="0" fontId="35"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35" fillId="0" borderId="0" xfId="0" applyFont="1"/>
    <xf numFmtId="0" fontId="31" fillId="0" borderId="18" xfId="0" applyFont="1" applyBorder="1" applyAlignment="1">
      <alignment vertical="center"/>
    </xf>
    <xf numFmtId="0" fontId="31" fillId="0" borderId="19" xfId="0" applyFont="1" applyBorder="1" applyAlignment="1">
      <alignment vertical="center"/>
    </xf>
    <xf numFmtId="0" fontId="36" fillId="0" borderId="17" xfId="0" applyFont="1" applyBorder="1" applyAlignment="1">
      <alignment horizontal="center" vertical="center"/>
    </xf>
    <xf numFmtId="14" fontId="15" fillId="0" borderId="1" xfId="0" applyNumberFormat="1" applyFont="1" applyBorder="1" applyAlignment="1">
      <alignment horizontal="center" vertical="center" wrapText="1"/>
    </xf>
    <xf numFmtId="0" fontId="38" fillId="0" borderId="0" xfId="0" applyFont="1" applyAlignment="1">
      <alignment horizontal="center"/>
    </xf>
    <xf numFmtId="0" fontId="34" fillId="0" borderId="0" xfId="0" applyFont="1" applyAlignment="1">
      <alignment horizontal="center"/>
    </xf>
    <xf numFmtId="0" fontId="34" fillId="0" borderId="0" xfId="0" applyFont="1" applyAlignment="1">
      <alignment horizontal="center" vertical="center"/>
    </xf>
    <xf numFmtId="9" fontId="34" fillId="0" borderId="0" xfId="1" applyFont="1" applyFill="1"/>
    <xf numFmtId="0" fontId="34" fillId="0" borderId="12" xfId="0" applyFont="1" applyBorder="1" applyAlignment="1">
      <alignment horizontal="left" vertical="center" wrapText="1"/>
    </xf>
    <xf numFmtId="0" fontId="34" fillId="0" borderId="1" xfId="0" applyFont="1" applyBorder="1" applyAlignment="1" applyProtection="1">
      <alignment horizontal="justify" vertical="center" wrapText="1"/>
      <protection locked="0"/>
    </xf>
    <xf numFmtId="0" fontId="40" fillId="0" borderId="1" xfId="0" applyFont="1" applyBorder="1" applyAlignment="1" applyProtection="1">
      <alignment horizontal="justify" vertical="center" wrapText="1"/>
      <protection locked="0"/>
    </xf>
    <xf numFmtId="0" fontId="41" fillId="0" borderId="1" xfId="0" applyFont="1" applyBorder="1" applyAlignment="1" applyProtection="1">
      <alignment horizontal="justify" vertical="center" wrapText="1"/>
      <protection locked="0"/>
    </xf>
    <xf numFmtId="0" fontId="40" fillId="0" borderId="1" xfId="0" applyFont="1" applyBorder="1" applyAlignment="1" applyProtection="1">
      <alignment vertical="center" wrapText="1"/>
      <protection locked="0"/>
    </xf>
    <xf numFmtId="0" fontId="41" fillId="0" borderId="1" xfId="0" applyFont="1" applyBorder="1" applyAlignment="1" applyProtection="1">
      <alignment horizontal="justify" vertical="top" wrapText="1"/>
      <protection locked="0"/>
    </xf>
    <xf numFmtId="0" fontId="42" fillId="0" borderId="1" xfId="0" applyFont="1" applyBorder="1" applyAlignment="1">
      <alignment horizontal="center" vertical="center" wrapText="1"/>
    </xf>
    <xf numFmtId="9" fontId="42" fillId="0" borderId="1" xfId="1" applyFont="1" applyFill="1" applyBorder="1" applyAlignment="1" applyProtection="1">
      <alignment horizontal="center" vertical="center"/>
      <protection locked="0"/>
    </xf>
    <xf numFmtId="2" fontId="29" fillId="0" borderId="1" xfId="0" applyNumberFormat="1" applyFont="1" applyBorder="1" applyAlignment="1" applyProtection="1">
      <alignment horizontal="center" vertical="center"/>
      <protection locked="0"/>
    </xf>
    <xf numFmtId="9" fontId="29" fillId="0" borderId="1" xfId="0" applyNumberFormat="1" applyFont="1" applyBorder="1" applyAlignment="1" applyProtection="1">
      <alignment horizontal="center" vertical="center"/>
      <protection locked="0"/>
    </xf>
    <xf numFmtId="0" fontId="29" fillId="14" borderId="1" xfId="0" applyFont="1" applyFill="1" applyBorder="1" applyAlignment="1" applyProtection="1">
      <alignment horizontal="center" vertical="center"/>
      <protection locked="0"/>
    </xf>
    <xf numFmtId="0" fontId="42" fillId="0" borderId="1" xfId="0" applyFont="1" applyBorder="1" applyAlignment="1">
      <alignment horizontal="left" vertical="top" wrapText="1"/>
    </xf>
    <xf numFmtId="14" fontId="29" fillId="0" borderId="1" xfId="0" applyNumberFormat="1" applyFont="1" applyBorder="1" applyAlignment="1">
      <alignment horizontal="center" vertical="center"/>
    </xf>
    <xf numFmtId="0" fontId="29" fillId="0" borderId="1" xfId="0" applyFont="1" applyBorder="1" applyAlignment="1" applyProtection="1">
      <alignment horizontal="left" vertical="center" wrapText="1"/>
      <protection locked="0"/>
    </xf>
    <xf numFmtId="0" fontId="29" fillId="0" borderId="1" xfId="0" applyFont="1" applyBorder="1" applyAlignment="1" applyProtection="1">
      <alignment horizontal="center" vertical="center" wrapText="1"/>
      <protection locked="0"/>
    </xf>
    <xf numFmtId="166" fontId="42" fillId="0" borderId="1" xfId="0" applyNumberFormat="1" applyFont="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horizontal="left" vertical="center" wrapText="1"/>
    </xf>
    <xf numFmtId="165" fontId="42" fillId="0" borderId="1" xfId="0" applyNumberFormat="1" applyFont="1" applyBorder="1" applyAlignment="1">
      <alignment horizontal="center" vertical="center"/>
    </xf>
    <xf numFmtId="0" fontId="29" fillId="0" borderId="1" xfId="0" applyFont="1" applyBorder="1" applyAlignment="1">
      <alignment vertical="center" wrapText="1"/>
    </xf>
    <xf numFmtId="0" fontId="29" fillId="0" borderId="1" xfId="0" applyFont="1" applyBorder="1" applyAlignment="1">
      <alignment horizontal="center" vertical="center" wrapText="1"/>
    </xf>
    <xf numFmtId="0" fontId="29" fillId="0" borderId="1" xfId="0" applyFont="1" applyBorder="1" applyAlignment="1">
      <alignment wrapText="1"/>
    </xf>
    <xf numFmtId="0" fontId="43" fillId="0" borderId="1" xfId="0" applyFont="1" applyBorder="1" applyAlignment="1">
      <alignment vertical="center" wrapText="1"/>
    </xf>
    <xf numFmtId="0" fontId="29" fillId="16" borderId="1" xfId="0" applyFont="1" applyFill="1" applyBorder="1" applyAlignment="1" applyProtection="1">
      <alignment horizontal="center" vertical="center" wrapText="1"/>
      <protection locked="0"/>
    </xf>
    <xf numFmtId="0" fontId="45" fillId="10" borderId="1" xfId="0" applyFont="1" applyFill="1" applyBorder="1" applyAlignment="1" applyProtection="1">
      <alignment horizontal="center" vertical="center"/>
      <protection locked="0"/>
    </xf>
    <xf numFmtId="0" fontId="43" fillId="0" borderId="1" xfId="0" applyFont="1" applyBorder="1" applyAlignment="1" applyProtection="1">
      <alignment horizontal="center" vertical="center" wrapText="1"/>
      <protection locked="0"/>
    </xf>
    <xf numFmtId="0" fontId="46" fillId="17" borderId="2" xfId="0" applyFont="1" applyFill="1" applyBorder="1" applyAlignment="1" applyProtection="1">
      <alignment horizontal="center" vertical="center" wrapText="1"/>
      <protection locked="0"/>
    </xf>
    <xf numFmtId="0" fontId="46" fillId="17" borderId="1" xfId="0" applyFont="1" applyFill="1" applyBorder="1" applyAlignment="1" applyProtection="1">
      <alignment horizontal="center" vertical="center" wrapText="1"/>
      <protection locked="0"/>
    </xf>
    <xf numFmtId="9" fontId="34" fillId="0" borderId="1" xfId="1" applyFont="1" applyFill="1" applyBorder="1" applyAlignment="1">
      <alignment horizontal="center" vertical="center"/>
    </xf>
    <xf numFmtId="0" fontId="47" fillId="21" borderId="28" xfId="0" applyFont="1" applyFill="1" applyBorder="1" applyAlignment="1">
      <alignment horizontal="justify" vertical="center" wrapText="1" readingOrder="1"/>
    </xf>
    <xf numFmtId="0" fontId="47" fillId="21" borderId="28" xfId="0" applyFont="1" applyFill="1" applyBorder="1" applyAlignment="1">
      <alignment horizontal="center" vertical="center" wrapText="1" readingOrder="1"/>
    </xf>
    <xf numFmtId="0" fontId="34" fillId="21" borderId="28" xfId="0" applyFont="1" applyFill="1" applyBorder="1" applyAlignment="1">
      <alignment horizontal="center" vertical="center" wrapText="1" readingOrder="1"/>
    </xf>
    <xf numFmtId="0" fontId="41" fillId="21" borderId="28" xfId="0" applyFont="1" applyFill="1" applyBorder="1" applyAlignment="1">
      <alignment horizontal="center" vertical="center" wrapText="1" readingOrder="1"/>
    </xf>
    <xf numFmtId="0" fontId="39" fillId="21" borderId="28" xfId="0" applyFont="1" applyFill="1" applyBorder="1" applyAlignment="1">
      <alignment horizontal="center" vertical="center" wrapText="1" readingOrder="1"/>
    </xf>
    <xf numFmtId="0" fontId="44" fillId="0" borderId="1" xfId="0" applyFont="1" applyBorder="1" applyAlignment="1" applyProtection="1">
      <alignment horizontal="center" vertical="center"/>
      <protection locked="0"/>
    </xf>
    <xf numFmtId="0" fontId="48" fillId="0" borderId="1" xfId="10" applyFont="1" applyBorder="1" applyAlignment="1" applyProtection="1">
      <alignment horizontal="center" vertical="center" wrapText="1"/>
      <protection locked="0"/>
    </xf>
    <xf numFmtId="0" fontId="42" fillId="0" borderId="2" xfId="0" applyFont="1" applyBorder="1" applyAlignment="1">
      <alignment horizontal="center" vertical="center" wrapText="1"/>
    </xf>
    <xf numFmtId="0" fontId="29" fillId="0" borderId="2" xfId="0" applyFont="1" applyBorder="1" applyAlignment="1" applyProtection="1">
      <alignment horizontal="center" vertical="center"/>
      <protection locked="0"/>
    </xf>
    <xf numFmtId="0" fontId="29" fillId="0" borderId="2" xfId="0" applyFont="1" applyBorder="1" applyAlignment="1" applyProtection="1">
      <alignment horizontal="left" vertical="center" wrapText="1"/>
      <protection locked="0"/>
    </xf>
    <xf numFmtId="0" fontId="29" fillId="0" borderId="2" xfId="0" applyFont="1" applyBorder="1" applyAlignment="1" applyProtection="1">
      <alignment horizontal="center" vertical="center" wrapText="1"/>
      <protection locked="0"/>
    </xf>
    <xf numFmtId="0" fontId="43" fillId="0" borderId="2" xfId="0" applyFont="1" applyBorder="1" applyAlignment="1" applyProtection="1">
      <alignment horizontal="center" vertical="center" wrapText="1"/>
      <protection locked="0"/>
    </xf>
    <xf numFmtId="9" fontId="42" fillId="0" borderId="2" xfId="1" applyFont="1" applyFill="1" applyBorder="1" applyAlignment="1" applyProtection="1">
      <alignment horizontal="center" vertical="center"/>
      <protection locked="0"/>
    </xf>
    <xf numFmtId="165" fontId="42" fillId="0" borderId="2" xfId="0" applyNumberFormat="1" applyFont="1" applyBorder="1" applyAlignment="1">
      <alignment horizontal="center" vertical="center"/>
    </xf>
    <xf numFmtId="2" fontId="29" fillId="0" borderId="2" xfId="0" applyNumberFormat="1" applyFont="1" applyBorder="1" applyAlignment="1" applyProtection="1">
      <alignment horizontal="center" vertical="center"/>
      <protection locked="0"/>
    </xf>
    <xf numFmtId="9" fontId="29" fillId="0" borderId="2" xfId="0" applyNumberFormat="1" applyFont="1" applyBorder="1" applyAlignment="1" applyProtection="1">
      <alignment horizontal="center" vertical="center"/>
      <protection locked="0"/>
    </xf>
    <xf numFmtId="0" fontId="29" fillId="14" borderId="2" xfId="0" applyFont="1" applyFill="1" applyBorder="1" applyAlignment="1" applyProtection="1">
      <alignment horizontal="center" vertical="center"/>
      <protection locked="0"/>
    </xf>
    <xf numFmtId="0" fontId="29" fillId="0" borderId="2" xfId="0" applyFont="1" applyBorder="1" applyAlignment="1">
      <alignment horizontal="left" vertical="center" wrapText="1"/>
    </xf>
    <xf numFmtId="14" fontId="29" fillId="0" borderId="2" xfId="0" applyNumberFormat="1" applyFont="1" applyBorder="1" applyAlignment="1">
      <alignment horizontal="center" vertical="center"/>
    </xf>
    <xf numFmtId="0" fontId="29" fillId="0" borderId="2" xfId="0" applyFont="1" applyBorder="1"/>
    <xf numFmtId="0" fontId="29" fillId="0" borderId="2" xfId="0" applyFont="1" applyBorder="1" applyAlignment="1" applyProtection="1">
      <alignment horizontal="left" vertical="top" wrapText="1"/>
      <protection locked="0"/>
    </xf>
    <xf numFmtId="0" fontId="29" fillId="0" borderId="1" xfId="0" applyFont="1" applyBorder="1" applyAlignment="1" applyProtection="1">
      <alignment horizontal="left" vertical="top" wrapText="1"/>
      <protection locked="0"/>
    </xf>
    <xf numFmtId="14" fontId="29" fillId="0" borderId="1" xfId="0" applyNumberFormat="1" applyFont="1" applyBorder="1" applyAlignment="1">
      <alignment horizontal="center" vertical="center" indent="1"/>
    </xf>
    <xf numFmtId="166" fontId="42" fillId="14" borderId="1" xfId="0" applyNumberFormat="1" applyFont="1" applyFill="1" applyBorder="1" applyAlignment="1">
      <alignment horizontal="center" vertical="center"/>
    </xf>
    <xf numFmtId="0" fontId="29" fillId="0" borderId="2" xfId="0" applyFont="1" applyBorder="1" applyAlignment="1">
      <alignment horizontal="center" vertical="center"/>
    </xf>
    <xf numFmtId="0" fontId="29" fillId="0" borderId="21" xfId="0" applyFont="1" applyBorder="1" applyAlignment="1" applyProtection="1">
      <alignment horizontal="left" vertical="top" wrapText="1"/>
      <protection locked="0"/>
    </xf>
    <xf numFmtId="0" fontId="29" fillId="0" borderId="21" xfId="0" applyFont="1" applyBorder="1" applyAlignment="1" applyProtection="1">
      <alignment horizontal="left" vertical="center" wrapText="1"/>
      <protection locked="0"/>
    </xf>
    <xf numFmtId="0" fontId="29" fillId="0" borderId="22" xfId="0" applyFont="1" applyBorder="1" applyAlignment="1" applyProtection="1">
      <alignment horizontal="center" vertical="center" wrapText="1"/>
      <protection locked="0"/>
    </xf>
    <xf numFmtId="0" fontId="29" fillId="0" borderId="4" xfId="0" applyFont="1" applyBorder="1" applyAlignment="1" applyProtection="1">
      <alignment horizontal="left" vertical="top" wrapText="1"/>
      <protection locked="0"/>
    </xf>
    <xf numFmtId="0" fontId="29" fillId="0" borderId="4" xfId="0" applyFont="1" applyBorder="1" applyAlignment="1" applyProtection="1">
      <alignment horizontal="left" vertical="center" wrapText="1"/>
      <protection locked="0"/>
    </xf>
    <xf numFmtId="9" fontId="42" fillId="0" borderId="21" xfId="1" applyFont="1" applyFill="1" applyBorder="1" applyAlignment="1" applyProtection="1">
      <alignment horizontal="center" vertical="center"/>
      <protection locked="0"/>
    </xf>
    <xf numFmtId="165" fontId="42" fillId="0" borderId="21" xfId="0" applyNumberFormat="1" applyFont="1" applyBorder="1" applyAlignment="1">
      <alignment horizontal="center" vertical="center"/>
    </xf>
    <xf numFmtId="0" fontId="43" fillId="0" borderId="5" xfId="0" applyFont="1" applyBorder="1" applyAlignment="1" applyProtection="1">
      <alignment horizontal="center" vertical="center" wrapText="1"/>
      <protection locked="0"/>
    </xf>
    <xf numFmtId="9" fontId="42" fillId="0" borderId="4" xfId="1" applyFont="1" applyFill="1" applyBorder="1" applyAlignment="1" applyProtection="1">
      <alignment horizontal="center" vertical="center"/>
      <protection locked="0"/>
    </xf>
    <xf numFmtId="165" fontId="42" fillId="0" borderId="3" xfId="0" applyNumberFormat="1" applyFont="1" applyBorder="1" applyAlignment="1">
      <alignment horizontal="center" vertical="center"/>
    </xf>
    <xf numFmtId="0" fontId="42" fillId="0" borderId="21" xfId="0" applyFont="1" applyBorder="1" applyAlignment="1">
      <alignment horizontal="center" vertical="center" wrapText="1"/>
    </xf>
    <xf numFmtId="14" fontId="29" fillId="0" borderId="3" xfId="0" applyNumberFormat="1" applyFont="1" applyBorder="1" applyAlignment="1">
      <alignment horizontal="center" vertical="center"/>
    </xf>
    <xf numFmtId="0" fontId="29" fillId="0" borderId="1" xfId="0" applyFont="1" applyBorder="1" applyAlignment="1">
      <alignment vertical="top" wrapText="1"/>
    </xf>
    <xf numFmtId="9" fontId="42" fillId="0" borderId="31" xfId="1" applyFont="1" applyFill="1" applyBorder="1" applyAlignment="1" applyProtection="1">
      <alignment horizontal="center" vertical="center"/>
      <protection locked="0"/>
    </xf>
    <xf numFmtId="165" fontId="42" fillId="0" borderId="31" xfId="0" applyNumberFormat="1" applyFont="1" applyBorder="1" applyAlignment="1">
      <alignment horizontal="center" vertical="center"/>
    </xf>
    <xf numFmtId="165" fontId="42" fillId="0" borderId="29" xfId="0" applyNumberFormat="1" applyFont="1" applyBorder="1" applyAlignment="1">
      <alignment horizontal="center" vertical="center"/>
    </xf>
    <xf numFmtId="0" fontId="29" fillId="0" borderId="0" xfId="0" applyFont="1" applyAlignment="1">
      <alignment horizontal="center" vertical="center"/>
    </xf>
    <xf numFmtId="0" fontId="29" fillId="0" borderId="3" xfId="0" applyFont="1" applyBorder="1" applyAlignment="1">
      <alignment vertical="center" wrapText="1"/>
    </xf>
    <xf numFmtId="0" fontId="29" fillId="0" borderId="1" xfId="0" applyFont="1" applyBorder="1" applyAlignment="1">
      <alignment vertical="center"/>
    </xf>
    <xf numFmtId="0" fontId="44" fillId="4" borderId="5" xfId="0" applyFont="1" applyFill="1" applyBorder="1" applyAlignment="1" applyProtection="1">
      <alignment horizontal="center" vertical="center" wrapText="1"/>
      <protection locked="0"/>
    </xf>
    <xf numFmtId="0" fontId="29" fillId="0" borderId="1" xfId="0" applyFont="1" applyBorder="1" applyAlignment="1">
      <alignment horizontal="center"/>
    </xf>
    <xf numFmtId="0" fontId="45" fillId="0" borderId="1" xfId="0" applyFont="1" applyBorder="1" applyAlignment="1" applyProtection="1">
      <alignment horizontal="left" vertical="top" wrapText="1"/>
      <protection locked="0"/>
    </xf>
    <xf numFmtId="0" fontId="44" fillId="0" borderId="5" xfId="0" applyFont="1" applyBorder="1" applyAlignment="1" applyProtection="1">
      <alignment horizontal="center" vertical="center" wrapText="1"/>
      <protection locked="0"/>
    </xf>
    <xf numFmtId="0" fontId="29" fillId="0" borderId="0" xfId="0" applyFont="1" applyAlignment="1">
      <alignment vertical="center" wrapText="1"/>
    </xf>
    <xf numFmtId="0" fontId="29" fillId="0" borderId="2" xfId="0" applyFont="1" applyBorder="1" applyAlignment="1">
      <alignment vertical="center" wrapText="1"/>
    </xf>
    <xf numFmtId="0" fontId="29" fillId="0" borderId="21" xfId="0" applyFont="1" applyBorder="1" applyAlignment="1">
      <alignment vertical="center" wrapText="1"/>
    </xf>
    <xf numFmtId="0" fontId="44" fillId="0" borderId="2" xfId="0"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14" fontId="50" fillId="0" borderId="16" xfId="0" applyNumberFormat="1" applyFont="1" applyBorder="1" applyAlignment="1">
      <alignment horizontal="center" vertical="center"/>
    </xf>
    <xf numFmtId="14" fontId="29" fillId="0" borderId="21" xfId="0" applyNumberFormat="1" applyFont="1" applyBorder="1" applyAlignment="1">
      <alignment horizontal="center" vertical="center"/>
    </xf>
    <xf numFmtId="0" fontId="29" fillId="0" borderId="22" xfId="0" applyFont="1" applyBorder="1" applyAlignment="1">
      <alignment vertical="center" wrapText="1"/>
    </xf>
    <xf numFmtId="0" fontId="29" fillId="0" borderId="29" xfId="0" applyFont="1" applyBorder="1" applyAlignment="1" applyProtection="1">
      <alignment horizontal="left" vertical="center" wrapText="1"/>
      <protection locked="0"/>
    </xf>
    <xf numFmtId="0" fontId="29" fillId="0" borderId="22" xfId="0" applyFont="1" applyBorder="1" applyAlignment="1">
      <alignment wrapText="1"/>
    </xf>
    <xf numFmtId="0" fontId="45" fillId="0" borderId="29"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29" fillId="0" borderId="35" xfId="0" applyFont="1" applyBorder="1" applyAlignment="1">
      <alignment vertical="center" wrapText="1"/>
    </xf>
    <xf numFmtId="165" fontId="42" fillId="15" borderId="1" xfId="0" applyNumberFormat="1" applyFont="1" applyFill="1" applyBorder="1" applyAlignment="1">
      <alignment horizontal="center" vertical="center"/>
    </xf>
    <xf numFmtId="0" fontId="40" fillId="22" borderId="28" xfId="0" applyFont="1" applyFill="1" applyBorder="1" applyAlignment="1">
      <alignment vertical="center" wrapText="1"/>
    </xf>
    <xf numFmtId="0" fontId="52" fillId="22" borderId="28" xfId="0" applyFont="1" applyFill="1" applyBorder="1" applyAlignment="1">
      <alignment horizontal="center" vertical="center" wrapText="1" readingOrder="1"/>
    </xf>
    <xf numFmtId="0" fontId="41" fillId="21" borderId="28" xfId="0" applyFont="1" applyFill="1" applyBorder="1" applyAlignment="1">
      <alignment vertical="center" wrapText="1"/>
    </xf>
    <xf numFmtId="0" fontId="41" fillId="21" borderId="28" xfId="0" applyFont="1" applyFill="1" applyBorder="1" applyAlignment="1">
      <alignment horizontal="center" vertical="center" wrapText="1"/>
    </xf>
    <xf numFmtId="10" fontId="52" fillId="21" borderId="28" xfId="0" applyNumberFormat="1" applyFont="1" applyFill="1" applyBorder="1" applyAlignment="1">
      <alignment horizontal="center" wrapText="1" readingOrder="1"/>
    </xf>
    <xf numFmtId="0" fontId="41" fillId="0" borderId="0" xfId="0" applyFont="1" applyAlignment="1">
      <alignment vertical="center" wrapText="1"/>
    </xf>
    <xf numFmtId="0" fontId="41" fillId="0" borderId="0" xfId="0" applyFont="1" applyAlignment="1">
      <alignment horizontal="center" vertical="center" wrapText="1"/>
    </xf>
    <xf numFmtId="10" fontId="52" fillId="0" borderId="0" xfId="0" applyNumberFormat="1" applyFont="1" applyAlignment="1">
      <alignment horizontal="center" wrapText="1" readingOrder="1"/>
    </xf>
    <xf numFmtId="0" fontId="29" fillId="0" borderId="5" xfId="0" applyFont="1" applyBorder="1" applyAlignment="1" applyProtection="1">
      <alignment horizontal="center" vertical="center"/>
      <protection locked="0"/>
    </xf>
    <xf numFmtId="14" fontId="43" fillId="0" borderId="1" xfId="0" applyNumberFormat="1" applyFont="1" applyBorder="1"/>
    <xf numFmtId="0" fontId="43" fillId="0" borderId="22" xfId="0" applyFont="1" applyBorder="1"/>
    <xf numFmtId="14" fontId="43" fillId="0" borderId="3" xfId="0" applyNumberFormat="1" applyFont="1" applyBorder="1"/>
    <xf numFmtId="0" fontId="43" fillId="0" borderId="35" xfId="0" applyFont="1" applyBorder="1"/>
    <xf numFmtId="0" fontId="43" fillId="0" borderId="0" xfId="0" applyFont="1" applyAlignment="1">
      <alignment wrapText="1"/>
    </xf>
    <xf numFmtId="0" fontId="43" fillId="0" borderId="0" xfId="0" applyFont="1"/>
    <xf numFmtId="0" fontId="43" fillId="0" borderId="37" xfId="0" applyFont="1" applyBorder="1"/>
    <xf numFmtId="0" fontId="29" fillId="0" borderId="21" xfId="0" applyFont="1" applyBorder="1" applyAlignment="1" applyProtection="1">
      <alignment horizontal="center" vertical="center" wrapText="1"/>
      <protection locked="0"/>
    </xf>
    <xf numFmtId="0" fontId="29" fillId="0" borderId="21" xfId="0" applyFont="1" applyBorder="1" applyAlignment="1" applyProtection="1">
      <alignment horizontal="center" vertical="center"/>
      <protection locked="0"/>
    </xf>
    <xf numFmtId="0" fontId="43" fillId="0" borderId="21" xfId="0" applyFont="1" applyBorder="1" applyAlignment="1" applyProtection="1">
      <alignment horizontal="center" vertical="center" wrapText="1"/>
      <protection locked="0"/>
    </xf>
    <xf numFmtId="0" fontId="43" fillId="0" borderId="21" xfId="0" applyFont="1" applyBorder="1"/>
    <xf numFmtId="0" fontId="43" fillId="0" borderId="21" xfId="0" applyFont="1" applyBorder="1" applyAlignment="1">
      <alignment wrapText="1"/>
    </xf>
    <xf numFmtId="0" fontId="29" fillId="0" borderId="21" xfId="0" applyFont="1" applyBorder="1"/>
    <xf numFmtId="0" fontId="29" fillId="0" borderId="21" xfId="0" applyFont="1" applyBorder="1" applyAlignment="1">
      <alignment horizontal="center" vertical="center"/>
    </xf>
    <xf numFmtId="14" fontId="43" fillId="0" borderId="21" xfId="0" applyNumberFormat="1" applyFont="1" applyBorder="1"/>
    <xf numFmtId="14" fontId="43" fillId="0" borderId="4" xfId="0" applyNumberFormat="1" applyFont="1" applyBorder="1"/>
    <xf numFmtId="0" fontId="29" fillId="0" borderId="0" xfId="0" applyFont="1" applyAlignment="1">
      <alignment vertical="center"/>
    </xf>
    <xf numFmtId="0" fontId="28" fillId="10" borderId="1" xfId="0" applyFont="1" applyFill="1" applyBorder="1" applyAlignment="1" applyProtection="1">
      <alignment vertical="center" wrapText="1"/>
      <protection locked="0"/>
    </xf>
    <xf numFmtId="0" fontId="43" fillId="0" borderId="3" xfId="0" applyFont="1" applyBorder="1" applyAlignment="1">
      <alignment vertical="center" wrapText="1"/>
    </xf>
    <xf numFmtId="0" fontId="43" fillId="0" borderId="4" xfId="0" applyFont="1" applyBorder="1" applyAlignment="1">
      <alignment vertical="center" wrapText="1"/>
    </xf>
    <xf numFmtId="0" fontId="43" fillId="0" borderId="21" xfId="0" applyFont="1" applyBorder="1" applyAlignment="1">
      <alignment vertical="center" wrapText="1"/>
    </xf>
    <xf numFmtId="0" fontId="43" fillId="0" borderId="22" xfId="0" applyFont="1" applyBorder="1" applyAlignment="1">
      <alignment horizontal="center" vertical="center"/>
    </xf>
    <xf numFmtId="0" fontId="43" fillId="0" borderId="35" xfId="0" applyFont="1" applyBorder="1" applyAlignment="1">
      <alignment horizontal="center" vertical="center"/>
    </xf>
    <xf numFmtId="0" fontId="43" fillId="0" borderId="37" xfId="0" applyFont="1" applyBorder="1" applyAlignment="1">
      <alignment horizontal="center" vertical="center"/>
    </xf>
    <xf numFmtId="0" fontId="43" fillId="0" borderId="21" xfId="0" applyFont="1" applyBorder="1" applyAlignment="1">
      <alignment horizontal="center" vertical="center"/>
    </xf>
    <xf numFmtId="0" fontId="29" fillId="0" borderId="5" xfId="0" applyFont="1" applyBorder="1"/>
    <xf numFmtId="0" fontId="43" fillId="0" borderId="6" xfId="0" applyFont="1" applyBorder="1"/>
    <xf numFmtId="0" fontId="43" fillId="0" borderId="12" xfId="0" applyFont="1" applyBorder="1"/>
    <xf numFmtId="0" fontId="43" fillId="0" borderId="32" xfId="0" applyFont="1" applyBorder="1"/>
    <xf numFmtId="0" fontId="29" fillId="0" borderId="31" xfId="0" applyFont="1" applyBorder="1"/>
    <xf numFmtId="0" fontId="29" fillId="0" borderId="32" xfId="0" applyFont="1" applyBorder="1"/>
    <xf numFmtId="0" fontId="29" fillId="0" borderId="38" xfId="0" applyFont="1" applyBorder="1"/>
    <xf numFmtId="0" fontId="44" fillId="4" borderId="21" xfId="0" applyFont="1" applyFill="1" applyBorder="1" applyAlignment="1" applyProtection="1">
      <alignment horizontal="center" vertical="center"/>
      <protection locked="0"/>
    </xf>
    <xf numFmtId="166" fontId="42" fillId="0" borderId="2" xfId="0" applyNumberFormat="1" applyFont="1" applyBorder="1" applyAlignment="1">
      <alignment horizontal="center" vertical="center"/>
    </xf>
    <xf numFmtId="165" fontId="42" fillId="0" borderId="30" xfId="0" applyNumberFormat="1" applyFont="1" applyBorder="1" applyAlignment="1">
      <alignment horizontal="center" vertical="center"/>
    </xf>
    <xf numFmtId="165" fontId="42" fillId="0" borderId="32" xfId="0" applyNumberFormat="1" applyFont="1" applyBorder="1" applyAlignment="1">
      <alignment horizontal="center" vertical="center"/>
    </xf>
    <xf numFmtId="165" fontId="42" fillId="0" borderId="33" xfId="0" applyNumberFormat="1" applyFont="1" applyBorder="1" applyAlignment="1">
      <alignment horizontal="center" vertical="center"/>
    </xf>
    <xf numFmtId="165" fontId="42" fillId="0" borderId="10" xfId="0" applyNumberFormat="1" applyFont="1" applyBorder="1" applyAlignment="1">
      <alignment horizontal="center" vertical="center"/>
    </xf>
    <xf numFmtId="165" fontId="42" fillId="0" borderId="5" xfId="0" applyNumberFormat="1" applyFont="1" applyBorder="1" applyAlignment="1">
      <alignment horizontal="center" vertical="center"/>
    </xf>
    <xf numFmtId="165" fontId="42" fillId="15" borderId="2" xfId="0" applyNumberFormat="1" applyFont="1" applyFill="1" applyBorder="1" applyAlignment="1">
      <alignment horizontal="center" vertical="center"/>
    </xf>
    <xf numFmtId="165" fontId="42" fillId="15" borderId="21" xfId="0" applyNumberFormat="1" applyFont="1" applyFill="1" applyBorder="1" applyAlignment="1">
      <alignment horizontal="center" vertical="center"/>
    </xf>
    <xf numFmtId="0" fontId="29" fillId="0" borderId="5" xfId="0" applyFont="1" applyBorder="1" applyAlignment="1">
      <alignment wrapText="1"/>
    </xf>
    <xf numFmtId="0" fontId="29" fillId="0" borderId="21" xfId="0" applyFont="1" applyBorder="1" applyAlignment="1">
      <alignment horizontal="left" vertical="center" wrapText="1"/>
    </xf>
    <xf numFmtId="0" fontId="29" fillId="0" borderId="21" xfId="0" applyFont="1" applyBorder="1" applyAlignment="1">
      <alignment horizontal="left" vertical="center"/>
    </xf>
    <xf numFmtId="0" fontId="29" fillId="0" borderId="21" xfId="0"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0" fontId="46" fillId="7" borderId="10" xfId="0" applyFont="1" applyFill="1" applyBorder="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7" borderId="11" xfId="0" applyFont="1" applyFill="1" applyBorder="1" applyAlignment="1" applyProtection="1">
      <alignment horizontal="center" vertical="center"/>
      <protection locked="0"/>
    </xf>
    <xf numFmtId="0" fontId="46" fillId="7" borderId="12"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protection locked="0"/>
    </xf>
    <xf numFmtId="0" fontId="28" fillId="4" borderId="1" xfId="0" applyFont="1" applyFill="1" applyBorder="1" applyAlignment="1" applyProtection="1">
      <alignment vertical="center"/>
      <protection locked="0"/>
    </xf>
    <xf numFmtId="0" fontId="28" fillId="2"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center" vertical="center"/>
      <protection locked="0"/>
    </xf>
    <xf numFmtId="0" fontId="28" fillId="5" borderId="1" xfId="0" applyFont="1" applyFill="1" applyBorder="1" applyAlignment="1" applyProtection="1">
      <alignment horizontal="center" vertical="center"/>
      <protection locked="0"/>
    </xf>
    <xf numFmtId="0" fontId="28" fillId="6" borderId="1" xfId="0" applyFont="1" applyFill="1" applyBorder="1" applyAlignment="1" applyProtection="1">
      <alignment horizontal="center" vertical="center"/>
      <protection locked="0"/>
    </xf>
    <xf numFmtId="0" fontId="28" fillId="11" borderId="1" xfId="0" applyFont="1" applyFill="1" applyBorder="1" applyAlignment="1" applyProtection="1">
      <alignment horizontal="center" vertical="center"/>
      <protection locked="0"/>
    </xf>
    <xf numFmtId="0" fontId="35" fillId="0" borderId="0" xfId="0" applyFont="1" applyAlignment="1">
      <alignment horizontal="center"/>
    </xf>
    <xf numFmtId="0" fontId="32" fillId="0" borderId="0" xfId="0" applyFont="1" applyAlignment="1">
      <alignment horizontal="left" vertical="top" wrapText="1"/>
    </xf>
    <xf numFmtId="0" fontId="31" fillId="0" borderId="13" xfId="0" applyFont="1" applyBorder="1" applyAlignment="1">
      <alignment horizontal="center" vertical="center"/>
    </xf>
    <xf numFmtId="0" fontId="31" fillId="0" borderId="9" xfId="0" applyFont="1" applyBorder="1" applyAlignment="1">
      <alignment horizontal="center" vertical="center"/>
    </xf>
    <xf numFmtId="0" fontId="33" fillId="0" borderId="0" xfId="0" applyFont="1" applyAlignment="1">
      <alignment horizontal="left" vertical="top" wrapText="1"/>
    </xf>
    <xf numFmtId="0" fontId="34" fillId="0" borderId="0" xfId="0" applyFont="1" applyAlignment="1">
      <alignment horizontal="left" vertical="center" wrapText="1"/>
    </xf>
    <xf numFmtId="0" fontId="34" fillId="0" borderId="20" xfId="0" applyFont="1" applyBorder="1" applyAlignment="1" applyProtection="1">
      <alignment horizontal="left" vertical="center" wrapText="1"/>
      <protection locked="0"/>
    </xf>
    <xf numFmtId="0" fontId="34" fillId="0" borderId="0" xfId="0" applyFont="1" applyAlignment="1">
      <alignment horizontal="justify" wrapText="1"/>
    </xf>
    <xf numFmtId="0" fontId="40" fillId="0" borderId="0" xfId="0" applyFont="1" applyAlignment="1">
      <alignment horizontal="center"/>
    </xf>
    <xf numFmtId="0" fontId="47" fillId="0" borderId="0" xfId="0" applyFont="1" applyAlignment="1">
      <alignment horizontal="left" vertical="center" wrapText="1" readingOrder="1"/>
    </xf>
    <xf numFmtId="0" fontId="52" fillId="20" borderId="23" xfId="0" applyFont="1" applyFill="1" applyBorder="1" applyAlignment="1">
      <alignment horizontal="center" vertical="center" wrapText="1" readingOrder="1"/>
    </xf>
    <xf numFmtId="0" fontId="52" fillId="20" borderId="26" xfId="0" applyFont="1" applyFill="1" applyBorder="1" applyAlignment="1">
      <alignment horizontal="center" vertical="center" wrapText="1" readingOrder="1"/>
    </xf>
    <xf numFmtId="0" fontId="52" fillId="20" borderId="24" xfId="0" applyFont="1" applyFill="1" applyBorder="1" applyAlignment="1">
      <alignment horizontal="center" vertical="center" wrapText="1" readingOrder="1"/>
    </xf>
    <xf numFmtId="0" fontId="52" fillId="20" borderId="27" xfId="0" applyFont="1" applyFill="1" applyBorder="1" applyAlignment="1">
      <alignment horizontal="center" vertical="center" wrapText="1" readingOrder="1"/>
    </xf>
    <xf numFmtId="0" fontId="52" fillId="20" borderId="25" xfId="0" applyFont="1" applyFill="1" applyBorder="1" applyAlignment="1">
      <alignment horizontal="center" vertical="center" wrapText="1" readingOrder="1"/>
    </xf>
    <xf numFmtId="0" fontId="52" fillId="20" borderId="0" xfId="0" applyFont="1" applyFill="1" applyAlignment="1">
      <alignment horizontal="center" vertical="center" wrapText="1" readingOrder="1"/>
    </xf>
    <xf numFmtId="0" fontId="52" fillId="19" borderId="25" xfId="0" applyFont="1" applyFill="1" applyBorder="1" applyAlignment="1">
      <alignment horizontal="center" vertical="center" wrapText="1" readingOrder="1"/>
    </xf>
    <xf numFmtId="0" fontId="52" fillId="19" borderId="36" xfId="0" applyFont="1" applyFill="1" applyBorder="1" applyAlignment="1">
      <alignment horizontal="center" vertical="center" wrapText="1" readingOrder="1"/>
    </xf>
    <xf numFmtId="0" fontId="52" fillId="18" borderId="25" xfId="0" applyFont="1" applyFill="1" applyBorder="1" applyAlignment="1">
      <alignment horizontal="center" vertical="center" wrapText="1" readingOrder="1"/>
    </xf>
    <xf numFmtId="0" fontId="52" fillId="18" borderId="36" xfId="0" applyFont="1" applyFill="1" applyBorder="1" applyAlignment="1">
      <alignment horizontal="center" vertical="center" wrapText="1" readingOrder="1"/>
    </xf>
    <xf numFmtId="0" fontId="52" fillId="16" borderId="25" xfId="0" applyFont="1" applyFill="1" applyBorder="1" applyAlignment="1">
      <alignment horizontal="center" vertical="center" wrapText="1" readingOrder="1"/>
    </xf>
    <xf numFmtId="0" fontId="52" fillId="16" borderId="36" xfId="0" applyFont="1" applyFill="1" applyBorder="1" applyAlignment="1">
      <alignment horizontal="center" vertical="center" wrapText="1" readingOrder="1"/>
    </xf>
    <xf numFmtId="0" fontId="52" fillId="15" borderId="25" xfId="0" applyFont="1" applyFill="1" applyBorder="1" applyAlignment="1">
      <alignment horizontal="center" vertical="center" wrapText="1" readingOrder="1"/>
    </xf>
    <xf numFmtId="0" fontId="52" fillId="15" borderId="36" xfId="0" applyFont="1" applyFill="1" applyBorder="1" applyAlignment="1">
      <alignment horizontal="center" vertical="center" wrapText="1" readingOrder="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6" fillId="7"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6" fillId="9" borderId="0" xfId="0" applyFont="1" applyFill="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1" borderId="0" xfId="0" applyFont="1" applyFill="1" applyAlignment="1" applyProtection="1">
      <alignment horizontal="center" vertical="center"/>
      <protection locked="0"/>
    </xf>
    <xf numFmtId="0" fontId="6" fillId="7" borderId="0" xfId="0" applyFont="1" applyFill="1" applyAlignment="1" applyProtection="1">
      <alignment horizontal="center" vertical="center"/>
      <protection locked="0"/>
    </xf>
    <xf numFmtId="0" fontId="8" fillId="2"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12" fillId="0" borderId="0" xfId="0" applyFont="1" applyAlignment="1">
      <alignment horizontal="center" vertical="center" wrapText="1"/>
    </xf>
    <xf numFmtId="0" fontId="9"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14" fontId="10" fillId="0" borderId="0" xfId="0" applyNumberFormat="1"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9" fillId="0" borderId="0" xfId="0" applyFont="1" applyAlignment="1" applyProtection="1">
      <alignment horizontal="center" vertical="top" wrapText="1"/>
      <protection locked="0"/>
    </xf>
    <xf numFmtId="14" fontId="9" fillId="14" borderId="0" xfId="0" applyNumberFormat="1" applyFont="1" applyFill="1" applyAlignment="1" applyProtection="1">
      <alignment horizontal="center" vertical="center" wrapText="1"/>
      <protection locked="0"/>
    </xf>
    <xf numFmtId="0" fontId="20"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protection locked="0"/>
    </xf>
    <xf numFmtId="0" fontId="19" fillId="16" borderId="2" xfId="0" applyFont="1" applyFill="1" applyBorder="1" applyAlignment="1">
      <alignment horizontal="center" vertical="center" wrapText="1"/>
    </xf>
    <xf numFmtId="0" fontId="19"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29" fillId="0" borderId="1" xfId="0" applyFont="1" applyFill="1" applyBorder="1" applyAlignment="1">
      <alignment horizontal="left" vertical="center" wrapText="1"/>
    </xf>
  </cellXfs>
  <cellStyles count="11">
    <cellStyle name="Hipervínculo" xfId="4" builtinId="8"/>
    <cellStyle name="Hyperlink" xfId="10" xr:uid="{00000000-0005-0000-0000-000001000000}"/>
    <cellStyle name="Millares 2" xfId="6" xr:uid="{00000000-0005-0000-0000-000002000000}"/>
    <cellStyle name="Millares 2 2" xfId="7" xr:uid="{00000000-0005-0000-0000-000003000000}"/>
    <cellStyle name="Millares 2 2 2" xfId="8" xr:uid="{00000000-0005-0000-0000-000004000000}"/>
    <cellStyle name="Millares 2 2 3" xfId="9" xr:uid="{00000000-0005-0000-0000-000005000000}"/>
    <cellStyle name="Normal" xfId="0" builtinId="0"/>
    <cellStyle name="Normal 2" xfId="2" xr:uid="{00000000-0005-0000-0000-000007000000}"/>
    <cellStyle name="Normal 3" xfId="5" xr:uid="{00000000-0005-0000-0000-000008000000}"/>
    <cellStyle name="Normal 4" xfId="3" xr:uid="{00000000-0005-0000-0000-000009000000}"/>
    <cellStyle name="Porcentaje" xfId="1" builtinId="5"/>
  </cellStyles>
  <dxfs count="248">
    <dxf>
      <fill>
        <patternFill>
          <bgColor rgb="FFFF0000"/>
        </patternFill>
      </fill>
    </dxf>
    <dxf>
      <fill>
        <patternFill>
          <bgColor rgb="FFFF7C8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7C8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7C8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theme="7" tint="0.79998168889431442"/>
        </patternFill>
      </fill>
    </dxf>
    <dxf>
      <fill>
        <patternFill>
          <bgColor theme="7" tint="0.79998168889431442"/>
        </patternFill>
      </fill>
    </dxf>
    <dxf>
      <fill>
        <patternFill>
          <bgColor rgb="FFFF33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6600"/>
        </patternFill>
      </fill>
    </dxf>
    <dxf>
      <fill>
        <patternFill>
          <bgColor rgb="FFFF505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7C80"/>
        </patternFill>
      </fill>
    </dxf>
    <dxf>
      <fill>
        <patternFill>
          <fgColor auto="1"/>
          <bgColor rgb="FFFFFF00"/>
        </patternFill>
      </fill>
    </dxf>
    <dxf>
      <fill>
        <patternFill>
          <bgColor rgb="FFFF0000"/>
        </patternFill>
      </fill>
    </dxf>
    <dxf>
      <fill>
        <patternFill>
          <bgColor rgb="FFFF7C80"/>
        </patternFill>
      </fill>
    </dxf>
    <dxf>
      <fill>
        <patternFill>
          <fgColor auto="1"/>
          <bgColor rgb="FFFFFF00"/>
        </patternFill>
      </fill>
    </dxf>
    <dxf>
      <fill>
        <patternFill>
          <bgColor rgb="FF00B050"/>
        </patternFill>
      </fill>
    </dxf>
    <dxf>
      <fill>
        <patternFill>
          <bgColor rgb="FFFF66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5050"/>
        </patternFill>
      </fill>
    </dxf>
    <dxf>
      <fill>
        <patternFill>
          <bgColor rgb="FF00B050"/>
        </patternFill>
      </fill>
    </dxf>
    <dxf>
      <fill>
        <patternFill>
          <bgColor rgb="FF00B050"/>
        </patternFill>
      </fill>
    </dxf>
    <dxf>
      <fill>
        <patternFill>
          <bgColor rgb="FFFF0000"/>
        </patternFill>
      </fill>
    </dxf>
    <dxf>
      <fill>
        <patternFill>
          <bgColor rgb="FFFF7C80"/>
        </patternFill>
      </fill>
    </dxf>
    <dxf>
      <fill>
        <patternFill>
          <fgColor auto="1"/>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6600"/>
        </patternFill>
      </fill>
    </dxf>
    <dxf>
      <fill>
        <patternFill>
          <bgColor rgb="FFFF5050"/>
        </patternFill>
      </fill>
    </dxf>
    <dxf>
      <fill>
        <patternFill>
          <bgColor rgb="FFFFFF00"/>
        </patternFill>
      </fill>
    </dxf>
    <dxf>
      <fill>
        <patternFill>
          <bgColor rgb="FFFFC000"/>
        </patternFill>
      </fill>
    </dxf>
    <dxf>
      <fill>
        <patternFill>
          <bgColor rgb="FFFF7C80"/>
        </patternFill>
      </fill>
    </dxf>
    <dxf>
      <fill>
        <patternFill>
          <bgColor rgb="FFFF0000"/>
        </patternFill>
      </fill>
    </dxf>
    <dxf>
      <fill>
        <patternFill>
          <bgColor rgb="FF00B050"/>
        </patternFill>
      </fill>
    </dxf>
    <dxf>
      <fill>
        <patternFill>
          <fgColor auto="1"/>
          <bgColor rgb="FFFFFF00"/>
        </patternFill>
      </fill>
    </dxf>
    <dxf>
      <fill>
        <patternFill>
          <bgColor rgb="FFFF0000"/>
        </patternFill>
      </fill>
    </dxf>
    <dxf>
      <fill>
        <patternFill>
          <bgColor rgb="FF00B050"/>
        </patternFill>
      </fill>
    </dxf>
    <dxf>
      <fill>
        <patternFill>
          <bgColor rgb="FFFF7C80"/>
        </patternFill>
      </fill>
    </dxf>
    <dxf>
      <fill>
        <patternFill>
          <bgColor rgb="FFFF7C80"/>
        </patternFill>
      </fill>
    </dxf>
    <dxf>
      <fill>
        <patternFill>
          <bgColor rgb="FFFF0000"/>
        </patternFill>
      </fill>
    </dxf>
    <dxf>
      <fill>
        <patternFill>
          <bgColor rgb="FF00B050"/>
        </patternFill>
      </fill>
    </dxf>
    <dxf>
      <fill>
        <patternFill>
          <bgColor rgb="FFFF6600"/>
        </patternFill>
      </fill>
    </dxf>
    <dxf>
      <fill>
        <patternFill>
          <bgColor rgb="FFFF5050"/>
        </patternFill>
      </fill>
    </dxf>
    <dxf>
      <fill>
        <patternFill>
          <bgColor rgb="FFFFFF00"/>
        </patternFill>
      </fill>
    </dxf>
    <dxf>
      <fill>
        <patternFill>
          <bgColor rgb="FF00B050"/>
        </patternFill>
      </fill>
    </dxf>
    <dxf>
      <fill>
        <patternFill>
          <fgColor auto="1"/>
          <bgColor rgb="FFFFFF00"/>
        </patternFill>
      </fill>
    </dxf>
    <dxf>
      <fill>
        <patternFill>
          <bgColor rgb="FFFF0000"/>
        </patternFill>
      </fill>
    </dxf>
    <dxf>
      <fill>
        <patternFill>
          <bgColor rgb="FF00B05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rgb="FFFF0000"/>
        </patternFill>
      </fill>
    </dxf>
    <dxf>
      <fill>
        <patternFill>
          <bgColor rgb="FFFF7C80"/>
        </patternFill>
      </fill>
    </dxf>
    <dxf>
      <fill>
        <patternFill>
          <fgColor auto="1"/>
          <bgColor rgb="FFFFFF00"/>
        </patternFill>
      </fill>
    </dxf>
    <dxf>
      <fill>
        <patternFill>
          <bgColor rgb="FF00B050"/>
        </patternFill>
      </fill>
    </dxf>
    <dxf>
      <fill>
        <patternFill>
          <bgColor rgb="FFFF0000"/>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6600"/>
        </patternFill>
      </fill>
    </dxf>
    <dxf>
      <fill>
        <patternFill>
          <bgColor rgb="FFFF5050"/>
        </patternFill>
      </fill>
    </dxf>
    <dxf>
      <fill>
        <patternFill>
          <bgColor rgb="FFFFFF00"/>
        </patternFill>
      </fill>
    </dxf>
    <dxf>
      <fill>
        <patternFill>
          <bgColor rgb="FF00B050"/>
        </patternFill>
      </fill>
    </dxf>
    <dxf>
      <fill>
        <patternFill>
          <fgColor auto="1"/>
          <bgColor rgb="FFFFFF00"/>
        </patternFill>
      </fill>
    </dxf>
    <dxf>
      <fill>
        <patternFill>
          <bgColor rgb="FFFF0000"/>
        </patternFill>
      </fill>
    </dxf>
    <dxf>
      <fill>
        <patternFill>
          <bgColor rgb="FFFF7C80"/>
        </patternFill>
      </fill>
    </dxf>
    <dxf>
      <fill>
        <patternFill>
          <bgColor rgb="FF00B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00B050"/>
        </patternFill>
      </fill>
    </dxf>
    <dxf>
      <fill>
        <patternFill>
          <bgColor rgb="FFFFC000"/>
        </patternFill>
      </fill>
    </dxf>
    <dxf>
      <fill>
        <patternFill>
          <fgColor auto="1"/>
          <bgColor rgb="FFFFFF00"/>
        </patternFill>
      </fill>
    </dxf>
    <dxf>
      <fill>
        <patternFill>
          <bgColor rgb="FFFF7C80"/>
        </patternFill>
      </fill>
    </dxf>
    <dxf>
      <fill>
        <patternFill>
          <bgColor rgb="FF00B050"/>
        </patternFill>
      </fill>
    </dxf>
    <dxf>
      <fill>
        <patternFill>
          <bgColor rgb="FFFF0000"/>
        </patternFill>
      </fill>
    </dxf>
    <dxf>
      <fill>
        <patternFill>
          <bgColor rgb="FFFF7C80"/>
        </patternFill>
      </fill>
    </dxf>
    <dxf>
      <fill>
        <patternFill>
          <bgColor rgb="FF00B050"/>
        </patternFill>
      </fill>
    </dxf>
    <dxf>
      <fill>
        <patternFill>
          <bgColor rgb="FFFF0000"/>
        </patternFill>
      </fill>
    </dxf>
    <dxf>
      <fill>
        <patternFill>
          <bgColor rgb="FFFF7C80"/>
        </patternFill>
      </fill>
    </dxf>
    <dxf>
      <fill>
        <patternFill>
          <bgColor rgb="FFFF5050"/>
        </patternFill>
      </fill>
    </dxf>
    <dxf>
      <fill>
        <patternFill>
          <bgColor rgb="FFFF6600"/>
        </patternFill>
      </fill>
    </dxf>
    <dxf>
      <fill>
        <patternFill>
          <bgColor rgb="FFFFFF00"/>
        </patternFill>
      </fill>
    </dxf>
    <dxf>
      <fill>
        <patternFill>
          <fgColor auto="1"/>
          <bgColor rgb="FFFFFF00"/>
        </patternFill>
      </fill>
    </dxf>
    <dxf>
      <fill>
        <patternFill>
          <bgColor rgb="FF00B050"/>
        </patternFill>
      </fill>
    </dxf>
    <dxf>
      <fill>
        <patternFill>
          <bgColor rgb="FFFF7C80"/>
        </patternFill>
      </fill>
    </dxf>
    <dxf>
      <fill>
        <patternFill>
          <bgColor rgb="FF00B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EE5612"/>
      <color rgb="FFFF7C80"/>
      <color rgb="FFC92C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3638550</xdr:colOff>
      <xdr:row>42</xdr:row>
      <xdr:rowOff>666750</xdr:rowOff>
    </xdr:from>
    <xdr:to>
      <xdr:col>3</xdr:col>
      <xdr:colOff>3971925</xdr:colOff>
      <xdr:row>42</xdr:row>
      <xdr:rowOff>809625</xdr:rowOff>
    </xdr:to>
    <xdr:sp macro="" textlink="">
      <xdr:nvSpPr>
        <xdr:cNvPr id="2" name="CuadroTexto 1">
          <a:extLst>
            <a:ext uri="{FF2B5EF4-FFF2-40B4-BE49-F238E27FC236}">
              <a16:creationId xmlns:a16="http://schemas.microsoft.com/office/drawing/2014/main" id="{F3FC340D-D011-47EC-B2F9-880DCFAD0D9D}"/>
            </a:ext>
          </a:extLst>
        </xdr:cNvPr>
        <xdr:cNvSpPr txBox="1"/>
      </xdr:nvSpPr>
      <xdr:spPr>
        <a:xfrm>
          <a:off x="7419975" y="17802225"/>
          <a:ext cx="333375" cy="142875"/>
        </a:xfrm>
        <a:prstGeom prst="rect">
          <a:avLst/>
        </a:prstGeom>
        <a:solidFill>
          <a:srgbClr val="FF99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42</xdr:row>
      <xdr:rowOff>1076325</xdr:rowOff>
    </xdr:from>
    <xdr:to>
      <xdr:col>3</xdr:col>
      <xdr:colOff>2600325</xdr:colOff>
      <xdr:row>42</xdr:row>
      <xdr:rowOff>1219200</xdr:rowOff>
    </xdr:to>
    <xdr:sp macro="" textlink="">
      <xdr:nvSpPr>
        <xdr:cNvPr id="3" name="CuadroTexto 2">
          <a:extLst>
            <a:ext uri="{FF2B5EF4-FFF2-40B4-BE49-F238E27FC236}">
              <a16:creationId xmlns:a16="http://schemas.microsoft.com/office/drawing/2014/main" id="{34B6AE1D-D538-4DF5-8705-39062A839AED}"/>
            </a:ext>
          </a:extLst>
        </xdr:cNvPr>
        <xdr:cNvSpPr txBox="1"/>
      </xdr:nvSpPr>
      <xdr:spPr>
        <a:xfrm>
          <a:off x="6048375" y="18211800"/>
          <a:ext cx="333375" cy="1428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42</xdr:row>
      <xdr:rowOff>1495425</xdr:rowOff>
    </xdr:from>
    <xdr:to>
      <xdr:col>3</xdr:col>
      <xdr:colOff>2628900</xdr:colOff>
      <xdr:row>42</xdr:row>
      <xdr:rowOff>1638300</xdr:rowOff>
    </xdr:to>
    <xdr:sp macro="" textlink="">
      <xdr:nvSpPr>
        <xdr:cNvPr id="4" name="CuadroTexto 3">
          <a:extLst>
            <a:ext uri="{FF2B5EF4-FFF2-40B4-BE49-F238E27FC236}">
              <a16:creationId xmlns:a16="http://schemas.microsoft.com/office/drawing/2014/main" id="{CCD01958-BD4C-4BAA-93E1-8A2C3B7C3AC2}"/>
            </a:ext>
          </a:extLst>
        </xdr:cNvPr>
        <xdr:cNvSpPr txBox="1"/>
      </xdr:nvSpPr>
      <xdr:spPr>
        <a:xfrm>
          <a:off x="6076950" y="18630900"/>
          <a:ext cx="333375" cy="142875"/>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42</xdr:row>
      <xdr:rowOff>1895475</xdr:rowOff>
    </xdr:from>
    <xdr:to>
      <xdr:col>3</xdr:col>
      <xdr:colOff>2619375</xdr:colOff>
      <xdr:row>42</xdr:row>
      <xdr:rowOff>2038350</xdr:rowOff>
    </xdr:to>
    <xdr:sp macro="" textlink="">
      <xdr:nvSpPr>
        <xdr:cNvPr id="5" name="CuadroTexto 4">
          <a:extLst>
            <a:ext uri="{FF2B5EF4-FFF2-40B4-BE49-F238E27FC236}">
              <a16:creationId xmlns:a16="http://schemas.microsoft.com/office/drawing/2014/main" id="{7A36141C-7B46-44F5-AC55-191A55CFA214}"/>
            </a:ext>
          </a:extLst>
        </xdr:cNvPr>
        <xdr:cNvSpPr txBox="1"/>
      </xdr:nvSpPr>
      <xdr:spPr>
        <a:xfrm>
          <a:off x="6067425" y="19030950"/>
          <a:ext cx="333375" cy="142875"/>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33555</xdr:rowOff>
    </xdr:from>
    <xdr:to>
      <xdr:col>1</xdr:col>
      <xdr:colOff>676274</xdr:colOff>
      <xdr:row>2</xdr:row>
      <xdr:rowOff>277320</xdr:rowOff>
    </xdr:to>
    <xdr:pic>
      <xdr:nvPicPr>
        <xdr:cNvPr id="6" name="Imagen 5">
          <a:extLst>
            <a:ext uri="{FF2B5EF4-FFF2-40B4-BE49-F238E27FC236}">
              <a16:creationId xmlns:a16="http://schemas.microsoft.com/office/drawing/2014/main" id="{2F77B19D-D023-4C3F-947C-6659B6354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243105"/>
          <a:ext cx="581024" cy="54856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loteriadebogota.com/wp-content/uploads/Informe-Auditoria-Financiera-y-de-Gestion-COD-76-PAD-2024-04-10-2024.pdf" TargetMode="External"/><Relationship Id="rId7" Type="http://schemas.openxmlformats.org/officeDocument/2006/relationships/hyperlink" Target="https://loteriadebogota.com/wp-content/uploads/Informe-Auditoria-Financiera-y-de-Gestion-COD-71-PAD-2025.pdf" TargetMode="External"/><Relationship Id="rId2" Type="http://schemas.openxmlformats.org/officeDocument/2006/relationships/hyperlink" Target="https://loteriadebogota.com/wp-content/uploads/Informe-Auditoria-Financiera-y-de-Gestion-COD-76-PAD-2024-04-10-2024.pdf" TargetMode="External"/><Relationship Id="rId1" Type="http://schemas.openxmlformats.org/officeDocument/2006/relationships/hyperlink" Target="https://loteriadebogota.com/wp-content/uploads/Informe-Auditoria-Financiera-y-de-Gestion-COD-76-PAD-2024-04-10-2024.pdf" TargetMode="External"/><Relationship Id="rId6" Type="http://schemas.openxmlformats.org/officeDocument/2006/relationships/hyperlink" Target="https://loteriadebogota.com/wp-content/uploads/Informe-Auditoria-Financiera-y-de-Gestion-COD-71-PAD-2025.pdf" TargetMode="External"/><Relationship Id="rId5" Type="http://schemas.openxmlformats.org/officeDocument/2006/relationships/hyperlink" Target="https://loteriadebogota.com/wp-content/uploads/Informe-Auditoria-Financiera-y-de-Gestion-COD-76-PAD-2024-04-10-2024.pdf" TargetMode="External"/><Relationship Id="rId4" Type="http://schemas.openxmlformats.org/officeDocument/2006/relationships/hyperlink" Target="https://loteriadebogota.com/wp-content/uploads/Informe-Auditoria-Financiera-y-de-Gestion-COD-76-PAD-2024-04-10-2024.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59"/>
  <sheetViews>
    <sheetView showGridLines="0" zoomScale="110" zoomScaleNormal="110" workbookViewId="0">
      <selection activeCell="E3" sqref="E3"/>
    </sheetView>
  </sheetViews>
  <sheetFormatPr baseColWidth="10" defaultColWidth="11.42578125" defaultRowHeight="15.75" x14ac:dyDescent="0.25"/>
  <cols>
    <col min="1" max="2" width="11.42578125" style="145"/>
    <col min="3" max="3" width="33.85546875" style="145" customWidth="1"/>
    <col min="4" max="4" width="60.42578125" style="145" customWidth="1"/>
    <col min="5" max="5" width="17" style="145" customWidth="1"/>
    <col min="6" max="16384" width="11.42578125" style="145"/>
  </cols>
  <sheetData>
    <row r="1" spans="2:12" ht="16.5" thickBot="1" x14ac:dyDescent="0.3"/>
    <row r="2" spans="2:12" ht="24.6" customHeight="1" x14ac:dyDescent="0.25">
      <c r="B2" s="172"/>
      <c r="C2" s="340" t="s">
        <v>0</v>
      </c>
      <c r="D2" s="340"/>
      <c r="E2" s="174" t="s">
        <v>1</v>
      </c>
    </row>
    <row r="3" spans="2:12" ht="24.6" customHeight="1" x14ac:dyDescent="0.25">
      <c r="B3" s="173"/>
      <c r="C3" s="341"/>
      <c r="D3" s="341"/>
      <c r="E3" s="262" t="s">
        <v>2</v>
      </c>
    </row>
    <row r="4" spans="2:12" x14ac:dyDescent="0.25">
      <c r="B4" s="160"/>
      <c r="C4" s="161"/>
      <c r="D4" s="161"/>
      <c r="E4" s="162"/>
    </row>
    <row r="5" spans="2:12" ht="16.5" x14ac:dyDescent="0.3">
      <c r="B5" s="164" t="s">
        <v>3</v>
      </c>
      <c r="E5" s="156"/>
    </row>
    <row r="6" spans="2:12" ht="16.5" x14ac:dyDescent="0.3">
      <c r="B6" s="163" t="s">
        <v>4</v>
      </c>
      <c r="E6" s="156"/>
    </row>
    <row r="7" spans="2:12" ht="16.5" x14ac:dyDescent="0.3">
      <c r="B7" s="163" t="s">
        <v>5</v>
      </c>
      <c r="E7" s="156"/>
    </row>
    <row r="8" spans="2:12" x14ac:dyDescent="0.25">
      <c r="B8" s="155"/>
      <c r="E8" s="156"/>
    </row>
    <row r="9" spans="2:12" x14ac:dyDescent="0.25">
      <c r="B9" s="155"/>
      <c r="E9" s="156"/>
    </row>
    <row r="10" spans="2:12" ht="16.5" x14ac:dyDescent="0.3">
      <c r="B10" s="163"/>
      <c r="C10" s="338" t="s">
        <v>6</v>
      </c>
      <c r="D10" s="338"/>
      <c r="E10" s="156"/>
    </row>
    <row r="11" spans="2:12" ht="16.5" x14ac:dyDescent="0.3">
      <c r="B11" s="163"/>
      <c r="C11" s="165"/>
      <c r="D11" s="165"/>
      <c r="E11" s="156"/>
      <c r="F11" s="339"/>
      <c r="G11" s="339"/>
      <c r="H11" s="339"/>
      <c r="I11" s="339"/>
      <c r="J11" s="339"/>
      <c r="K11" s="339"/>
      <c r="L11" s="339"/>
    </row>
    <row r="12" spans="2:12" ht="16.5" x14ac:dyDescent="0.3">
      <c r="B12" s="163"/>
      <c r="C12" s="166" t="s">
        <v>7</v>
      </c>
      <c r="D12" s="166" t="s">
        <v>8</v>
      </c>
      <c r="E12" s="156"/>
      <c r="F12" s="339"/>
      <c r="G12" s="339"/>
      <c r="H12" s="339"/>
      <c r="I12" s="339"/>
      <c r="J12" s="339"/>
      <c r="K12" s="339"/>
      <c r="L12" s="339"/>
    </row>
    <row r="13" spans="2:12" ht="66" x14ac:dyDescent="0.3">
      <c r="B13" s="163"/>
      <c r="C13" s="167" t="s">
        <v>9</v>
      </c>
      <c r="D13" s="181" t="s">
        <v>10</v>
      </c>
      <c r="E13" s="156"/>
      <c r="F13" s="339"/>
      <c r="G13" s="339"/>
      <c r="H13" s="339"/>
      <c r="I13" s="339"/>
      <c r="J13" s="339"/>
      <c r="K13" s="339"/>
      <c r="L13" s="339"/>
    </row>
    <row r="14" spans="2:12" ht="16.5" x14ac:dyDescent="0.3">
      <c r="B14" s="163"/>
      <c r="C14" s="167" t="s">
        <v>11</v>
      </c>
      <c r="D14" s="181" t="s">
        <v>12</v>
      </c>
      <c r="E14" s="156"/>
      <c r="F14" s="339"/>
      <c r="G14" s="339"/>
      <c r="H14" s="339"/>
      <c r="I14" s="339"/>
      <c r="J14" s="339"/>
      <c r="K14" s="339"/>
      <c r="L14" s="339"/>
    </row>
    <row r="15" spans="2:12" ht="16.5" x14ac:dyDescent="0.3">
      <c r="B15" s="163"/>
      <c r="C15" s="167" t="s">
        <v>13</v>
      </c>
      <c r="D15" s="181" t="s">
        <v>14</v>
      </c>
      <c r="E15" s="156"/>
      <c r="F15" s="342"/>
      <c r="G15" s="342"/>
      <c r="H15" s="342"/>
      <c r="I15" s="342"/>
      <c r="J15" s="342"/>
      <c r="K15" s="342"/>
      <c r="L15" s="342"/>
    </row>
    <row r="16" spans="2:12" ht="15.75" customHeight="1" x14ac:dyDescent="0.3">
      <c r="B16" s="163"/>
      <c r="C16" s="167" t="s">
        <v>15</v>
      </c>
      <c r="D16" s="181" t="s">
        <v>16</v>
      </c>
      <c r="E16" s="156"/>
      <c r="F16" s="342"/>
      <c r="G16" s="342"/>
      <c r="H16" s="342"/>
      <c r="I16" s="342"/>
      <c r="J16" s="342"/>
      <c r="K16" s="342"/>
      <c r="L16" s="342"/>
    </row>
    <row r="17" spans="2:12" ht="49.5" x14ac:dyDescent="0.3">
      <c r="B17" s="163"/>
      <c r="C17" s="167" t="s">
        <v>17</v>
      </c>
      <c r="D17" s="181" t="s">
        <v>18</v>
      </c>
      <c r="E17" s="156"/>
      <c r="F17" s="339"/>
      <c r="G17" s="339"/>
      <c r="H17" s="339"/>
      <c r="I17" s="339"/>
      <c r="J17" s="339"/>
      <c r="K17" s="339"/>
      <c r="L17" s="339"/>
    </row>
    <row r="18" spans="2:12" ht="16.5" x14ac:dyDescent="0.3">
      <c r="B18" s="163"/>
      <c r="C18" s="165"/>
      <c r="D18" s="165"/>
      <c r="E18" s="156"/>
      <c r="F18" s="339"/>
      <c r="G18" s="339"/>
      <c r="H18" s="339"/>
      <c r="I18" s="339"/>
      <c r="J18" s="339"/>
      <c r="K18" s="339"/>
      <c r="L18" s="339"/>
    </row>
    <row r="19" spans="2:12" ht="16.5" x14ac:dyDescent="0.3">
      <c r="B19" s="163"/>
      <c r="C19" s="338" t="s">
        <v>19</v>
      </c>
      <c r="D19" s="338"/>
      <c r="E19" s="156"/>
      <c r="F19" s="339"/>
      <c r="G19" s="339"/>
      <c r="H19" s="339"/>
      <c r="I19" s="339"/>
      <c r="J19" s="339"/>
      <c r="K19" s="339"/>
      <c r="L19" s="339"/>
    </row>
    <row r="20" spans="2:12" ht="16.5" x14ac:dyDescent="0.3">
      <c r="B20" s="163"/>
      <c r="C20" s="165"/>
      <c r="D20" s="165"/>
      <c r="E20" s="156"/>
      <c r="F20" s="339"/>
      <c r="G20" s="339"/>
      <c r="H20" s="339"/>
      <c r="I20" s="339"/>
      <c r="J20" s="339"/>
      <c r="K20" s="339"/>
      <c r="L20" s="339"/>
    </row>
    <row r="21" spans="2:12" ht="16.5" x14ac:dyDescent="0.3">
      <c r="B21" s="163"/>
      <c r="C21" s="166" t="s">
        <v>7</v>
      </c>
      <c r="D21" s="166" t="s">
        <v>8</v>
      </c>
      <c r="E21" s="156"/>
      <c r="F21" s="339"/>
      <c r="G21" s="339"/>
      <c r="H21" s="339"/>
      <c r="I21" s="339"/>
      <c r="J21" s="339"/>
      <c r="K21" s="339"/>
      <c r="L21" s="339"/>
    </row>
    <row r="22" spans="2:12" ht="66" x14ac:dyDescent="0.3">
      <c r="B22" s="163"/>
      <c r="C22" s="167" t="s">
        <v>20</v>
      </c>
      <c r="D22" s="181" t="s">
        <v>21</v>
      </c>
      <c r="E22" s="156"/>
      <c r="F22" s="339"/>
      <c r="G22" s="339"/>
      <c r="H22" s="339"/>
      <c r="I22" s="339"/>
      <c r="J22" s="339"/>
      <c r="K22" s="339"/>
      <c r="L22" s="339"/>
    </row>
    <row r="23" spans="2:12" ht="33" x14ac:dyDescent="0.3">
      <c r="B23" s="163"/>
      <c r="C23" s="167" t="s">
        <v>22</v>
      </c>
      <c r="D23" s="181" t="s">
        <v>23</v>
      </c>
      <c r="E23" s="156"/>
      <c r="F23" s="339"/>
      <c r="G23" s="339"/>
      <c r="H23" s="339"/>
      <c r="I23" s="339"/>
      <c r="J23" s="339"/>
      <c r="K23" s="339"/>
      <c r="L23" s="339"/>
    </row>
    <row r="24" spans="2:12" ht="49.5" x14ac:dyDescent="0.3">
      <c r="B24" s="163"/>
      <c r="C24" s="167" t="s">
        <v>24</v>
      </c>
      <c r="D24" s="181" t="s">
        <v>25</v>
      </c>
      <c r="E24" s="156"/>
      <c r="F24" s="342"/>
      <c r="G24" s="342"/>
      <c r="H24" s="342"/>
      <c r="I24" s="342"/>
      <c r="J24" s="342"/>
      <c r="K24" s="342"/>
      <c r="L24" s="342"/>
    </row>
    <row r="25" spans="2:12" ht="66" x14ac:dyDescent="0.3">
      <c r="B25" s="163"/>
      <c r="C25" s="167" t="s">
        <v>26</v>
      </c>
      <c r="D25" s="181" t="s">
        <v>27</v>
      </c>
      <c r="E25" s="156"/>
      <c r="F25" s="342"/>
      <c r="G25" s="342"/>
      <c r="H25" s="342"/>
      <c r="I25" s="342"/>
      <c r="J25" s="342"/>
      <c r="K25" s="342"/>
      <c r="L25" s="342"/>
    </row>
    <row r="26" spans="2:12" ht="66" x14ac:dyDescent="0.3">
      <c r="B26" s="163"/>
      <c r="C26" s="167" t="s">
        <v>28</v>
      </c>
      <c r="D26" s="181" t="s">
        <v>29</v>
      </c>
      <c r="E26" s="156"/>
      <c r="F26" s="342"/>
      <c r="G26" s="342"/>
      <c r="H26" s="342"/>
      <c r="I26" s="342"/>
      <c r="J26" s="342"/>
      <c r="K26" s="342"/>
      <c r="L26" s="342"/>
    </row>
    <row r="27" spans="2:12" ht="33" x14ac:dyDescent="0.3">
      <c r="B27" s="163"/>
      <c r="C27" s="167" t="s">
        <v>30</v>
      </c>
      <c r="D27" s="181" t="s">
        <v>31</v>
      </c>
      <c r="E27" s="156"/>
      <c r="F27" s="342"/>
      <c r="G27" s="342"/>
      <c r="H27" s="342"/>
      <c r="I27" s="342"/>
      <c r="J27" s="342"/>
      <c r="K27" s="342"/>
      <c r="L27" s="342"/>
    </row>
    <row r="28" spans="2:12" ht="33" x14ac:dyDescent="0.3">
      <c r="B28" s="163"/>
      <c r="C28" s="167" t="s">
        <v>32</v>
      </c>
      <c r="D28" s="181" t="s">
        <v>33</v>
      </c>
      <c r="E28" s="156"/>
      <c r="F28" s="342"/>
      <c r="G28" s="342"/>
      <c r="H28" s="342"/>
      <c r="I28" s="342"/>
      <c r="J28" s="342"/>
      <c r="K28" s="342"/>
      <c r="L28" s="342"/>
    </row>
    <row r="29" spans="2:12" ht="42.75" customHeight="1" x14ac:dyDescent="0.3">
      <c r="B29" s="163"/>
      <c r="C29" s="167" t="s">
        <v>34</v>
      </c>
      <c r="D29" s="181" t="s">
        <v>35</v>
      </c>
      <c r="E29" s="156"/>
      <c r="F29" s="146"/>
      <c r="G29" s="146"/>
      <c r="H29" s="146"/>
      <c r="I29" s="146"/>
      <c r="J29" s="146"/>
      <c r="K29" s="146"/>
      <c r="L29" s="146"/>
    </row>
    <row r="30" spans="2:12" ht="48" customHeight="1" x14ac:dyDescent="0.3">
      <c r="B30" s="163"/>
      <c r="C30" s="167" t="s">
        <v>36</v>
      </c>
      <c r="D30" s="181" t="s">
        <v>37</v>
      </c>
      <c r="E30" s="156"/>
    </row>
    <row r="31" spans="2:12" ht="16.5" x14ac:dyDescent="0.3">
      <c r="B31" s="163"/>
      <c r="C31" s="169"/>
      <c r="D31" s="170"/>
      <c r="E31" s="156"/>
    </row>
    <row r="32" spans="2:12" ht="16.5" x14ac:dyDescent="0.3">
      <c r="B32" s="163"/>
      <c r="C32" s="338" t="s">
        <v>38</v>
      </c>
      <c r="D32" s="338"/>
      <c r="E32" s="156"/>
    </row>
    <row r="33" spans="2:5" ht="26.25" customHeight="1" x14ac:dyDescent="0.3">
      <c r="B33" s="163"/>
      <c r="C33" s="345" t="s">
        <v>39</v>
      </c>
      <c r="D33" s="345"/>
      <c r="E33" s="156"/>
    </row>
    <row r="34" spans="2:5" ht="32.25" customHeight="1" x14ac:dyDescent="0.3">
      <c r="B34" s="163"/>
      <c r="C34" s="345"/>
      <c r="D34" s="345"/>
      <c r="E34" s="156"/>
    </row>
    <row r="35" spans="2:5" ht="16.5" x14ac:dyDescent="0.3">
      <c r="B35" s="163"/>
      <c r="C35" s="169"/>
      <c r="D35" s="170"/>
      <c r="E35" s="156"/>
    </row>
    <row r="36" spans="2:5" ht="16.5" x14ac:dyDescent="0.3">
      <c r="B36" s="163"/>
      <c r="C36" s="166" t="s">
        <v>7</v>
      </c>
      <c r="D36" s="166" t="s">
        <v>8</v>
      </c>
      <c r="E36" s="156"/>
    </row>
    <row r="37" spans="2:5" ht="66" x14ac:dyDescent="0.3">
      <c r="B37" s="163"/>
      <c r="C37" s="167" t="s">
        <v>40</v>
      </c>
      <c r="D37" s="181" t="s">
        <v>41</v>
      </c>
      <c r="E37" s="156"/>
    </row>
    <row r="38" spans="2:5" ht="66" x14ac:dyDescent="0.3">
      <c r="B38" s="163"/>
      <c r="C38" s="167" t="s">
        <v>42</v>
      </c>
      <c r="D38" s="181" t="s">
        <v>43</v>
      </c>
      <c r="E38" s="156"/>
    </row>
    <row r="39" spans="2:5" ht="49.5" x14ac:dyDescent="0.3">
      <c r="B39" s="163"/>
      <c r="C39" s="167" t="s">
        <v>44</v>
      </c>
      <c r="D39" s="181" t="s">
        <v>45</v>
      </c>
      <c r="E39" s="156"/>
    </row>
    <row r="40" spans="2:5" ht="82.5" customHeight="1" x14ac:dyDescent="0.3">
      <c r="B40" s="163"/>
      <c r="C40" s="167" t="s">
        <v>46</v>
      </c>
      <c r="D40" s="181" t="s">
        <v>47</v>
      </c>
      <c r="E40" s="156"/>
    </row>
    <row r="41" spans="2:5" ht="49.5" x14ac:dyDescent="0.3">
      <c r="B41" s="163"/>
      <c r="C41" s="167" t="s">
        <v>48</v>
      </c>
      <c r="D41" s="181" t="s">
        <v>49</v>
      </c>
      <c r="E41" s="156"/>
    </row>
    <row r="42" spans="2:5" ht="33" x14ac:dyDescent="0.3">
      <c r="B42" s="163"/>
      <c r="C42" s="167" t="s">
        <v>50</v>
      </c>
      <c r="D42" s="181" t="s">
        <v>51</v>
      </c>
      <c r="E42" s="156"/>
    </row>
    <row r="43" spans="2:5" ht="176.25" customHeight="1" x14ac:dyDescent="0.3">
      <c r="B43" s="163"/>
      <c r="C43" s="167" t="s">
        <v>52</v>
      </c>
      <c r="D43" s="168" t="s">
        <v>53</v>
      </c>
      <c r="E43" s="156"/>
    </row>
    <row r="44" spans="2:5" ht="16.5" x14ac:dyDescent="0.3">
      <c r="B44" s="163"/>
      <c r="C44" s="165"/>
      <c r="D44" s="165"/>
      <c r="E44" s="156"/>
    </row>
    <row r="45" spans="2:5" ht="16.5" x14ac:dyDescent="0.3">
      <c r="B45" s="163"/>
      <c r="C45" s="346" t="s">
        <v>54</v>
      </c>
      <c r="D45" s="346"/>
      <c r="E45" s="156"/>
    </row>
    <row r="46" spans="2:5" ht="16.5" x14ac:dyDescent="0.3">
      <c r="B46" s="163"/>
      <c r="C46" s="176"/>
      <c r="D46" s="176"/>
      <c r="E46" s="156"/>
    </row>
    <row r="47" spans="2:5" ht="42" customHeight="1" x14ac:dyDescent="0.3">
      <c r="B47" s="163"/>
      <c r="C47" s="343" t="s">
        <v>55</v>
      </c>
      <c r="D47" s="343"/>
      <c r="E47" s="156"/>
    </row>
    <row r="48" spans="2:5" ht="15" customHeight="1" x14ac:dyDescent="0.3">
      <c r="B48" s="163"/>
      <c r="C48" s="180"/>
      <c r="D48" s="180"/>
      <c r="E48" s="156"/>
    </row>
    <row r="49" spans="2:5" ht="16.5" x14ac:dyDescent="0.3">
      <c r="B49" s="163"/>
      <c r="C49" s="166" t="s">
        <v>7</v>
      </c>
      <c r="D49" s="166" t="s">
        <v>8</v>
      </c>
      <c r="E49" s="156"/>
    </row>
    <row r="50" spans="2:5" ht="49.5" x14ac:dyDescent="0.3">
      <c r="B50" s="163"/>
      <c r="C50" s="182" t="s">
        <v>56</v>
      </c>
      <c r="D50" s="183" t="s">
        <v>57</v>
      </c>
      <c r="E50" s="156"/>
    </row>
    <row r="51" spans="2:5" ht="78.75" customHeight="1" x14ac:dyDescent="0.3">
      <c r="B51" s="163"/>
      <c r="C51" s="182" t="s">
        <v>58</v>
      </c>
      <c r="D51" s="183" t="s">
        <v>59</v>
      </c>
      <c r="E51" s="156"/>
    </row>
    <row r="52" spans="2:5" ht="241.5" customHeight="1" x14ac:dyDescent="0.3">
      <c r="B52" s="163"/>
      <c r="C52" s="184" t="s">
        <v>60</v>
      </c>
      <c r="D52" s="183" t="s">
        <v>61</v>
      </c>
      <c r="E52" s="156"/>
    </row>
    <row r="53" spans="2:5" ht="92.25" customHeight="1" x14ac:dyDescent="0.3">
      <c r="B53" s="163"/>
      <c r="C53" s="184" t="s">
        <v>62</v>
      </c>
      <c r="D53" s="183" t="s">
        <v>63</v>
      </c>
      <c r="E53" s="156"/>
    </row>
    <row r="54" spans="2:5" ht="33" x14ac:dyDescent="0.3">
      <c r="B54" s="163"/>
      <c r="C54" s="167" t="s">
        <v>64</v>
      </c>
      <c r="D54" s="181" t="s">
        <v>65</v>
      </c>
      <c r="E54" s="156"/>
    </row>
    <row r="55" spans="2:5" ht="69" customHeight="1" x14ac:dyDescent="0.3">
      <c r="B55" s="163"/>
      <c r="C55" s="167" t="s">
        <v>66</v>
      </c>
      <c r="D55" s="185" t="s">
        <v>67</v>
      </c>
      <c r="E55" s="156"/>
    </row>
    <row r="56" spans="2:5" ht="12.75" customHeight="1" x14ac:dyDescent="0.3">
      <c r="B56" s="163"/>
      <c r="C56" s="344"/>
      <c r="D56" s="344"/>
      <c r="E56" s="156"/>
    </row>
    <row r="57" spans="2:5" x14ac:dyDescent="0.25">
      <c r="B57" s="155"/>
      <c r="E57" s="156"/>
    </row>
    <row r="58" spans="2:5" ht="16.5" x14ac:dyDescent="0.3">
      <c r="B58" s="163" t="s">
        <v>68</v>
      </c>
      <c r="E58" s="156"/>
    </row>
    <row r="59" spans="2:5" ht="16.5" thickBot="1" x14ac:dyDescent="0.3">
      <c r="B59" s="157"/>
      <c r="C59" s="158"/>
      <c r="D59" s="158"/>
      <c r="E59" s="159"/>
    </row>
  </sheetData>
  <mergeCells count="26">
    <mergeCell ref="C47:D47"/>
    <mergeCell ref="C56:D56"/>
    <mergeCell ref="F26:L26"/>
    <mergeCell ref="F27:L27"/>
    <mergeCell ref="F28:L28"/>
    <mergeCell ref="C32:D32"/>
    <mergeCell ref="C33:D34"/>
    <mergeCell ref="C45:D45"/>
    <mergeCell ref="F25:L25"/>
    <mergeCell ref="F15:L15"/>
    <mergeCell ref="F16:L16"/>
    <mergeCell ref="F17:L17"/>
    <mergeCell ref="F18:L18"/>
    <mergeCell ref="F20:L20"/>
    <mergeCell ref="F21:L21"/>
    <mergeCell ref="F22:L22"/>
    <mergeCell ref="F23:L23"/>
    <mergeCell ref="F24:L24"/>
    <mergeCell ref="C19:D19"/>
    <mergeCell ref="F19:L19"/>
    <mergeCell ref="C2:D3"/>
    <mergeCell ref="C10:D10"/>
    <mergeCell ref="F11:L11"/>
    <mergeCell ref="F12:L12"/>
    <mergeCell ref="F13:L13"/>
    <mergeCell ref="F14:L1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BE86"/>
  <sheetViews>
    <sheetView tabSelected="1" zoomScale="90" zoomScaleNormal="90" workbookViewId="0">
      <pane xSplit="6" ySplit="2" topLeftCell="AU85" activePane="bottomRight" state="frozen"/>
      <selection pane="topRight" activeCell="G1" sqref="G1"/>
      <selection pane="bottomLeft" activeCell="A3" sqref="A3"/>
      <selection pane="bottomRight" activeCell="AU86" sqref="AU86"/>
    </sheetView>
  </sheetViews>
  <sheetFormatPr baseColWidth="10" defaultColWidth="20.140625" defaultRowHeight="35.1" customHeight="1" outlineLevelCol="1" x14ac:dyDescent="0.2"/>
  <cols>
    <col min="1" max="1" width="4.140625" style="142" customWidth="1"/>
    <col min="2" max="3" width="20.140625" style="142"/>
    <col min="4" max="4" width="13.28515625" style="142" customWidth="1"/>
    <col min="5" max="5" width="26.42578125" style="142" customWidth="1"/>
    <col min="6" max="6" width="20.140625" style="142"/>
    <col min="7" max="7" width="46.42578125" style="144" customWidth="1"/>
    <col min="8" max="13" width="20.140625" style="142"/>
    <col min="14" max="14" width="20.140625" style="143" customWidth="1"/>
    <col min="15" max="15" width="26.28515625" style="143" customWidth="1"/>
    <col min="16" max="19" width="20.140625" style="143" customWidth="1"/>
    <col min="20" max="20" width="65.28515625" style="143" customWidth="1"/>
    <col min="21" max="23" width="20.140625" style="143" customWidth="1"/>
    <col min="24" max="24" width="27.42578125" style="143" customWidth="1"/>
    <col min="25" max="28" width="20.140625" style="143" customWidth="1"/>
    <col min="29" max="29" width="74.28515625" style="143" customWidth="1"/>
    <col min="30" max="31" width="20.140625" style="143" customWidth="1"/>
    <col min="32" max="32" width="20.140625" style="296" customWidth="1" outlineLevel="1"/>
    <col min="33" max="33" width="36.5703125" style="143" customWidth="1" outlineLevel="1"/>
    <col min="34" max="37" width="20.140625" style="143" customWidth="1" outlineLevel="1"/>
    <col min="38" max="38" width="61.28515625" style="143" customWidth="1" outlineLevel="1"/>
    <col min="39" max="41" width="20.140625" style="143" customWidth="1" outlineLevel="1"/>
    <col min="42" max="42" width="41.5703125" style="143" customWidth="1" outlineLevel="1"/>
    <col min="43" max="43" width="20.140625" style="250" customWidth="1" outlineLevel="1"/>
    <col min="44" max="46" width="20.140625" style="143" customWidth="1" outlineLevel="1"/>
    <col min="47" max="47" width="72" style="143" customWidth="1" outlineLevel="1"/>
    <col min="48" max="48" width="16.7109375" style="143" customWidth="1" outlineLevel="1"/>
    <col min="49" max="49" width="20.140625" style="143" customWidth="1" outlineLevel="1"/>
    <col min="50" max="50" width="23.42578125" style="143" customWidth="1" outlineLevel="1"/>
    <col min="51" max="51" width="20.140625" style="143" outlineLevel="1"/>
    <col min="52" max="53" width="20.140625" style="143"/>
    <col min="54" max="54" width="44.85546875" style="143" customWidth="1"/>
    <col min="55" max="55" width="40.28515625" style="142" customWidth="1"/>
    <col min="56" max="56" width="8.85546875" style="142" customWidth="1"/>
    <col min="57" max="57" width="8.42578125" style="142" customWidth="1"/>
    <col min="58" max="16384" width="20.140625" style="142"/>
  </cols>
  <sheetData>
    <row r="1" spans="2:57" ht="12.75" customHeight="1" x14ac:dyDescent="0.25">
      <c r="B1" s="333" t="s">
        <v>6</v>
      </c>
      <c r="C1" s="333"/>
      <c r="D1" s="333"/>
      <c r="E1" s="333"/>
      <c r="F1" s="334" t="s">
        <v>19</v>
      </c>
      <c r="G1" s="334"/>
      <c r="H1" s="334"/>
      <c r="I1" s="334"/>
      <c r="J1" s="334"/>
      <c r="K1" s="334"/>
      <c r="L1" s="334"/>
      <c r="M1" s="334"/>
      <c r="N1" s="331" t="s">
        <v>38</v>
      </c>
      <c r="O1" s="331"/>
      <c r="P1" s="331"/>
      <c r="Q1" s="331"/>
      <c r="R1" s="331"/>
      <c r="S1" s="331"/>
      <c r="T1" s="331"/>
      <c r="U1" s="331"/>
      <c r="V1" s="331"/>
      <c r="W1" s="331"/>
      <c r="X1" s="331"/>
      <c r="Y1" s="331"/>
      <c r="Z1" s="331"/>
      <c r="AA1" s="331"/>
      <c r="AB1" s="331"/>
      <c r="AC1" s="331"/>
      <c r="AD1" s="331"/>
      <c r="AE1" s="331"/>
      <c r="AF1" s="332"/>
      <c r="AG1" s="331"/>
      <c r="AH1" s="331"/>
      <c r="AI1" s="331"/>
      <c r="AJ1" s="331"/>
      <c r="AK1" s="331"/>
      <c r="AL1" s="331"/>
      <c r="AM1" s="331"/>
      <c r="AN1" s="331"/>
      <c r="AO1" s="331"/>
      <c r="AP1" s="331"/>
      <c r="AQ1" s="331"/>
      <c r="AR1" s="331"/>
      <c r="AS1" s="331"/>
      <c r="AT1" s="331"/>
      <c r="AU1" s="331"/>
      <c r="AV1" s="331"/>
      <c r="AW1" s="331"/>
      <c r="AX1" s="327" t="s">
        <v>69</v>
      </c>
      <c r="AY1" s="328"/>
      <c r="AZ1" s="328"/>
      <c r="BA1" s="328"/>
      <c r="BB1" s="328"/>
      <c r="BC1" s="328"/>
    </row>
    <row r="2" spans="2:57" ht="12.75" customHeight="1" x14ac:dyDescent="0.25">
      <c r="B2" s="333"/>
      <c r="C2" s="333"/>
      <c r="D2" s="333"/>
      <c r="E2" s="333"/>
      <c r="F2" s="334"/>
      <c r="G2" s="334"/>
      <c r="H2" s="334"/>
      <c r="I2" s="334"/>
      <c r="J2" s="334"/>
      <c r="K2" s="334"/>
      <c r="L2" s="334"/>
      <c r="M2" s="334"/>
      <c r="N2" s="331" t="s">
        <v>70</v>
      </c>
      <c r="O2" s="331"/>
      <c r="P2" s="331"/>
      <c r="Q2" s="331"/>
      <c r="R2" s="331"/>
      <c r="S2" s="331"/>
      <c r="T2" s="331"/>
      <c r="U2" s="331"/>
      <c r="V2" s="331"/>
      <c r="W2" s="335" t="s">
        <v>71</v>
      </c>
      <c r="X2" s="335"/>
      <c r="Y2" s="335"/>
      <c r="Z2" s="335"/>
      <c r="AA2" s="335"/>
      <c r="AB2" s="335"/>
      <c r="AC2" s="335"/>
      <c r="AD2" s="335"/>
      <c r="AE2" s="335"/>
      <c r="AF2" s="336" t="s">
        <v>72</v>
      </c>
      <c r="AG2" s="336"/>
      <c r="AH2" s="336"/>
      <c r="AI2" s="336"/>
      <c r="AJ2" s="336"/>
      <c r="AK2" s="336"/>
      <c r="AL2" s="336"/>
      <c r="AM2" s="336"/>
      <c r="AN2" s="336"/>
      <c r="AO2" s="337" t="s">
        <v>73</v>
      </c>
      <c r="AP2" s="337"/>
      <c r="AQ2" s="337"/>
      <c r="AR2" s="337"/>
      <c r="AS2" s="337"/>
      <c r="AT2" s="337"/>
      <c r="AU2" s="337"/>
      <c r="AV2" s="337"/>
      <c r="AW2" s="337"/>
      <c r="AX2" s="329"/>
      <c r="AY2" s="330"/>
      <c r="AZ2" s="330"/>
      <c r="BA2" s="330"/>
      <c r="BB2" s="330"/>
      <c r="BC2" s="330"/>
    </row>
    <row r="3" spans="2:57" ht="23.25" customHeight="1" x14ac:dyDescent="0.25">
      <c r="B3" s="147" t="s">
        <v>9</v>
      </c>
      <c r="C3" s="147" t="s">
        <v>11</v>
      </c>
      <c r="D3" s="147" t="s">
        <v>15</v>
      </c>
      <c r="E3" s="147" t="s">
        <v>17</v>
      </c>
      <c r="F3" s="148" t="s">
        <v>74</v>
      </c>
      <c r="G3" s="148" t="s">
        <v>22</v>
      </c>
      <c r="H3" s="148" t="s">
        <v>24</v>
      </c>
      <c r="I3" s="148" t="s">
        <v>26</v>
      </c>
      <c r="J3" s="148" t="s">
        <v>30</v>
      </c>
      <c r="K3" s="148" t="s">
        <v>32</v>
      </c>
      <c r="L3" s="148" t="s">
        <v>75</v>
      </c>
      <c r="M3" s="148" t="s">
        <v>76</v>
      </c>
      <c r="N3" s="149" t="s">
        <v>77</v>
      </c>
      <c r="O3" s="149" t="s">
        <v>78</v>
      </c>
      <c r="P3" s="149" t="s">
        <v>79</v>
      </c>
      <c r="Q3" s="149" t="s">
        <v>80</v>
      </c>
      <c r="R3" s="149" t="s">
        <v>81</v>
      </c>
      <c r="S3" s="149" t="s">
        <v>82</v>
      </c>
      <c r="T3" s="149" t="s">
        <v>83</v>
      </c>
      <c r="U3" s="149" t="s">
        <v>84</v>
      </c>
      <c r="V3" s="149" t="s">
        <v>52</v>
      </c>
      <c r="W3" s="150" t="s">
        <v>85</v>
      </c>
      <c r="X3" s="150" t="s">
        <v>86</v>
      </c>
      <c r="Y3" s="150" t="s">
        <v>87</v>
      </c>
      <c r="Z3" s="150" t="s">
        <v>88</v>
      </c>
      <c r="AA3" s="150" t="s">
        <v>89</v>
      </c>
      <c r="AB3" s="150" t="s">
        <v>90</v>
      </c>
      <c r="AC3" s="150" t="s">
        <v>91</v>
      </c>
      <c r="AD3" s="150" t="s">
        <v>92</v>
      </c>
      <c r="AE3" s="150" t="s">
        <v>52</v>
      </c>
      <c r="AF3" s="297" t="s">
        <v>93</v>
      </c>
      <c r="AG3" s="151" t="s">
        <v>94</v>
      </c>
      <c r="AH3" s="151" t="s">
        <v>95</v>
      </c>
      <c r="AI3" s="151" t="s">
        <v>96</v>
      </c>
      <c r="AJ3" s="151" t="s">
        <v>97</v>
      </c>
      <c r="AK3" s="151" t="s">
        <v>98</v>
      </c>
      <c r="AL3" s="151" t="s">
        <v>99</v>
      </c>
      <c r="AM3" s="151" t="s">
        <v>100</v>
      </c>
      <c r="AN3" s="151" t="s">
        <v>52</v>
      </c>
      <c r="AO3" s="147" t="s">
        <v>101</v>
      </c>
      <c r="AP3" s="147" t="s">
        <v>102</v>
      </c>
      <c r="AQ3" s="147" t="s">
        <v>103</v>
      </c>
      <c r="AR3" s="147" t="s">
        <v>104</v>
      </c>
      <c r="AS3" s="147" t="s">
        <v>105</v>
      </c>
      <c r="AT3" s="147" t="s">
        <v>106</v>
      </c>
      <c r="AU3" s="147" t="s">
        <v>107</v>
      </c>
      <c r="AV3" s="147" t="s">
        <v>100</v>
      </c>
      <c r="AW3" s="147" t="s">
        <v>52</v>
      </c>
      <c r="AX3" s="206" t="s">
        <v>56</v>
      </c>
      <c r="AY3" s="207" t="s">
        <v>58</v>
      </c>
      <c r="AZ3" s="207" t="s">
        <v>60</v>
      </c>
      <c r="BA3" s="207" t="s">
        <v>62</v>
      </c>
      <c r="BB3" s="207" t="s">
        <v>64</v>
      </c>
      <c r="BC3" s="207" t="s">
        <v>108</v>
      </c>
    </row>
    <row r="4" spans="2:57" ht="97.5" hidden="1" customHeight="1" x14ac:dyDescent="0.2">
      <c r="B4" s="186" t="s">
        <v>109</v>
      </c>
      <c r="C4" s="325" t="s">
        <v>110</v>
      </c>
      <c r="D4" s="153" t="s">
        <v>111</v>
      </c>
      <c r="E4" s="193" t="s">
        <v>112</v>
      </c>
      <c r="F4" s="193" t="s">
        <v>113</v>
      </c>
      <c r="G4" s="194" t="s">
        <v>114</v>
      </c>
      <c r="H4" s="194" t="s">
        <v>115</v>
      </c>
      <c r="I4" s="153">
        <v>1</v>
      </c>
      <c r="J4" s="194" t="s">
        <v>116</v>
      </c>
      <c r="K4" s="187">
        <v>1</v>
      </c>
      <c r="L4" s="198">
        <v>45300</v>
      </c>
      <c r="M4" s="232">
        <v>45473</v>
      </c>
      <c r="N4" s="154"/>
      <c r="O4" s="154"/>
      <c r="P4" s="196"/>
      <c r="Q4" s="154"/>
      <c r="R4" s="154"/>
      <c r="S4" s="154"/>
      <c r="T4" s="197" t="s">
        <v>117</v>
      </c>
      <c r="U4" s="200" t="s">
        <v>118</v>
      </c>
      <c r="V4" s="253" t="s">
        <v>119</v>
      </c>
      <c r="W4" s="192">
        <v>45838</v>
      </c>
      <c r="X4" s="201"/>
      <c r="Y4" s="196"/>
      <c r="Z4" s="188" t="str">
        <f t="shared" ref="Z4:Z29" si="0">(IF(Y4="","",IF(OR($I4=0,$I4="",W4=""),"",Y4/$I4)))</f>
        <v/>
      </c>
      <c r="AA4" s="189" t="str">
        <f t="shared" ref="AA4:AA29" si="1">(IF(OR($K4="",Z4=""),"",IF(OR($K4=0,Z4=0),0,IF((Z4*100%)/$K4&gt;100%,100%,(Z4*100%)/$K4))))</f>
        <v/>
      </c>
      <c r="AB4" s="190" t="str">
        <f t="shared" ref="AB4:AB29" si="2">IF(Y4="","",IF(AA4&lt;100%, IF(AA4&lt;100%, "ALERTA","EN TERMINO"), IF(AA4=100%, "OK", "EN TERMINO")))</f>
        <v/>
      </c>
      <c r="AC4" s="197" t="s">
        <v>117</v>
      </c>
      <c r="AD4" s="200" t="s">
        <v>118</v>
      </c>
      <c r="AE4" s="253" t="s">
        <v>119</v>
      </c>
      <c r="AF4" s="192"/>
      <c r="AG4" s="154"/>
      <c r="AH4" s="154"/>
      <c r="AI4" s="154"/>
      <c r="AJ4" s="154"/>
      <c r="AK4" s="154"/>
      <c r="AL4" s="197" t="s">
        <v>120</v>
      </c>
      <c r="AM4" s="200" t="s">
        <v>118</v>
      </c>
      <c r="AN4" s="253" t="s">
        <v>121</v>
      </c>
      <c r="AO4" s="154"/>
      <c r="AP4" s="154"/>
      <c r="AQ4" s="196"/>
      <c r="AR4" s="154"/>
      <c r="AS4" s="154"/>
      <c r="AT4" s="154"/>
      <c r="AU4" s="197"/>
      <c r="AV4" s="200"/>
      <c r="AW4" s="256"/>
      <c r="AX4" s="196" t="str">
        <f>IF(AN4="CUMPLIDA", "SI", "NO")</f>
        <v>SI</v>
      </c>
      <c r="AY4" s="175" t="s">
        <v>122</v>
      </c>
      <c r="AZ4" s="208" t="str">
        <f>IF(AN4="CUMPLIDA",IF(AND(AX4="SI",AY4="NO"),"EFECTIVA",IF(AND(AX4="NO",AY4="NO"),"INEFECTIVA",IF(AND(AX4="NO",AY4="SI"),"INEFECTIVA",IF(AND(AX4="SI",AY4="SI"),"INEFECTIVA")))),"NO APLICA")</f>
        <v>EFECTIVA</v>
      </c>
      <c r="BA4" s="214" t="str">
        <f>IF(AZ4="EFECTIVA","NO",IF(AZ4="INEFECTIVA","SI","NO APLICA"))</f>
        <v>NO</v>
      </c>
      <c r="BB4" s="197" t="s">
        <v>123</v>
      </c>
      <c r="BC4" s="215" t="s">
        <v>124</v>
      </c>
      <c r="BD4" s="261" t="s">
        <v>125</v>
      </c>
      <c r="BE4" s="261" t="s">
        <v>122</v>
      </c>
    </row>
    <row r="5" spans="2:57" ht="45.75" hidden="1" customHeight="1" x14ac:dyDescent="0.2">
      <c r="B5" s="186" t="s">
        <v>109</v>
      </c>
      <c r="C5" s="325"/>
      <c r="D5" s="153" t="s">
        <v>126</v>
      </c>
      <c r="E5" s="193" t="s">
        <v>127</v>
      </c>
      <c r="F5" s="193" t="s">
        <v>128</v>
      </c>
      <c r="G5" s="194" t="s">
        <v>129</v>
      </c>
      <c r="H5" s="203" t="s">
        <v>130</v>
      </c>
      <c r="I5" s="204">
        <v>1</v>
      </c>
      <c r="J5" s="205" t="s">
        <v>131</v>
      </c>
      <c r="K5" s="187">
        <v>1</v>
      </c>
      <c r="L5" s="198">
        <v>45300</v>
      </c>
      <c r="M5" s="232">
        <v>45473</v>
      </c>
      <c r="N5" s="154"/>
      <c r="O5" s="154"/>
      <c r="P5" s="196"/>
      <c r="Q5" s="154"/>
      <c r="R5" s="154"/>
      <c r="S5" s="154"/>
      <c r="T5" s="197" t="s">
        <v>117</v>
      </c>
      <c r="U5" s="200" t="s">
        <v>118</v>
      </c>
      <c r="V5" s="253" t="s">
        <v>119</v>
      </c>
      <c r="W5" s="192">
        <v>45838</v>
      </c>
      <c r="X5" s="191"/>
      <c r="Y5" s="196"/>
      <c r="Z5" s="188" t="str">
        <f t="shared" si="0"/>
        <v/>
      </c>
      <c r="AA5" s="189" t="str">
        <f t="shared" si="1"/>
        <v/>
      </c>
      <c r="AB5" s="190" t="str">
        <f t="shared" si="2"/>
        <v/>
      </c>
      <c r="AC5" s="197" t="s">
        <v>117</v>
      </c>
      <c r="AD5" s="200" t="s">
        <v>118</v>
      </c>
      <c r="AE5" s="253" t="s">
        <v>119</v>
      </c>
      <c r="AF5" s="192"/>
      <c r="AG5" s="154"/>
      <c r="AH5" s="154"/>
      <c r="AI5" s="154"/>
      <c r="AJ5" s="154"/>
      <c r="AK5" s="154"/>
      <c r="AL5" s="197" t="s">
        <v>120</v>
      </c>
      <c r="AM5" s="200" t="s">
        <v>118</v>
      </c>
      <c r="AN5" s="253" t="s">
        <v>121</v>
      </c>
      <c r="AO5" s="154"/>
      <c r="AP5" s="154"/>
      <c r="AQ5" s="196"/>
      <c r="AR5" s="154"/>
      <c r="AS5" s="154"/>
      <c r="AT5" s="154"/>
      <c r="AU5" s="197"/>
      <c r="AV5" s="200"/>
      <c r="AW5" s="256"/>
      <c r="AX5" s="196" t="str">
        <f t="shared" ref="AX5:AX45" si="3">IF(AN5="CUMPLIDA", "SI", "NO")</f>
        <v>SI</v>
      </c>
      <c r="AY5" s="175" t="s">
        <v>122</v>
      </c>
      <c r="AZ5" s="208" t="str">
        <f t="shared" ref="AZ5:AZ42" si="4">IF(AN5="CUMPLIDA",IF(AND(AX5="SI",AY5="NO"),"EFECTIVA",IF(AND(AX5="NO",AY5="NO"),"INEFECTIVA",IF(AND(AX5="NO",AY5="SI"),"INEFECTIVA",IF(AND(AX5="SI",AY5="SI"),"INEFECTIVA")))),"NO APLICA")</f>
        <v>EFECTIVA</v>
      </c>
      <c r="BA5" s="214" t="str">
        <f t="shared" ref="BA5:BA40" si="5">IF(AZ5="EFECTIVA","NO",IF(AZ5="INEFECTIVA","SI","NO APLICA"))</f>
        <v>NO</v>
      </c>
      <c r="BB5" s="197" t="s">
        <v>123</v>
      </c>
      <c r="BC5" s="215" t="s">
        <v>124</v>
      </c>
    </row>
    <row r="6" spans="2:57" ht="51" hidden="1" customHeight="1" x14ac:dyDescent="0.2">
      <c r="B6" s="186" t="s">
        <v>109</v>
      </c>
      <c r="C6" s="325"/>
      <c r="D6" s="153" t="s">
        <v>132</v>
      </c>
      <c r="E6" s="193" t="s">
        <v>133</v>
      </c>
      <c r="F6" s="193" t="s">
        <v>134</v>
      </c>
      <c r="G6" s="194" t="s">
        <v>135</v>
      </c>
      <c r="H6" s="194" t="s">
        <v>136</v>
      </c>
      <c r="I6" s="153">
        <v>1</v>
      </c>
      <c r="J6" s="194" t="s">
        <v>137</v>
      </c>
      <c r="K6" s="187">
        <v>1</v>
      </c>
      <c r="L6" s="198">
        <v>45300</v>
      </c>
      <c r="M6" s="232">
        <v>45473</v>
      </c>
      <c r="N6" s="154"/>
      <c r="O6" s="154"/>
      <c r="P6" s="196"/>
      <c r="Q6" s="154"/>
      <c r="R6" s="154"/>
      <c r="S6" s="154"/>
      <c r="T6" s="197" t="s">
        <v>117</v>
      </c>
      <c r="U6" s="200" t="s">
        <v>118</v>
      </c>
      <c r="V6" s="253" t="s">
        <v>121</v>
      </c>
      <c r="W6" s="192">
        <v>45838</v>
      </c>
      <c r="X6" s="154"/>
      <c r="Y6" s="196"/>
      <c r="Z6" s="188" t="str">
        <f t="shared" si="0"/>
        <v/>
      </c>
      <c r="AA6" s="189" t="str">
        <f t="shared" si="1"/>
        <v/>
      </c>
      <c r="AB6" s="190" t="str">
        <f t="shared" si="2"/>
        <v/>
      </c>
      <c r="AC6" s="197" t="s">
        <v>117</v>
      </c>
      <c r="AD6" s="200" t="s">
        <v>118</v>
      </c>
      <c r="AE6" s="253" t="s">
        <v>121</v>
      </c>
      <c r="AF6" s="192"/>
      <c r="AG6" s="154"/>
      <c r="AH6" s="154"/>
      <c r="AI6" s="154"/>
      <c r="AJ6" s="154"/>
      <c r="AK6" s="154"/>
      <c r="AL6" s="197" t="s">
        <v>120</v>
      </c>
      <c r="AM6" s="200" t="s">
        <v>118</v>
      </c>
      <c r="AN6" s="253" t="s">
        <v>121</v>
      </c>
      <c r="AO6" s="154"/>
      <c r="AP6" s="154"/>
      <c r="AQ6" s="196"/>
      <c r="AR6" s="154"/>
      <c r="AS6" s="154"/>
      <c r="AT6" s="154"/>
      <c r="AU6" s="197"/>
      <c r="AV6" s="200"/>
      <c r="AW6" s="256"/>
      <c r="AX6" s="196" t="str">
        <f t="shared" si="3"/>
        <v>SI</v>
      </c>
      <c r="AY6" s="175" t="s">
        <v>122</v>
      </c>
      <c r="AZ6" s="208" t="str">
        <f t="shared" si="4"/>
        <v>EFECTIVA</v>
      </c>
      <c r="BA6" s="214" t="str">
        <f t="shared" si="5"/>
        <v>NO</v>
      </c>
      <c r="BB6" s="197" t="s">
        <v>138</v>
      </c>
      <c r="BC6" s="215" t="s">
        <v>139</v>
      </c>
    </row>
    <row r="7" spans="2:57" ht="45.75" hidden="1" customHeight="1" x14ac:dyDescent="0.2">
      <c r="B7" s="186" t="s">
        <v>109</v>
      </c>
      <c r="C7" s="325"/>
      <c r="D7" s="153" t="s">
        <v>132</v>
      </c>
      <c r="E7" s="193" t="s">
        <v>133</v>
      </c>
      <c r="F7" s="193" t="s">
        <v>134</v>
      </c>
      <c r="G7" s="194" t="s">
        <v>140</v>
      </c>
      <c r="H7" s="194" t="s">
        <v>141</v>
      </c>
      <c r="I7" s="153">
        <v>1</v>
      </c>
      <c r="J7" s="194" t="s">
        <v>137</v>
      </c>
      <c r="K7" s="187">
        <v>1</v>
      </c>
      <c r="L7" s="198">
        <v>45300</v>
      </c>
      <c r="M7" s="232">
        <v>45473</v>
      </c>
      <c r="N7" s="154"/>
      <c r="O7" s="154"/>
      <c r="P7" s="196"/>
      <c r="Q7" s="154"/>
      <c r="R7" s="154"/>
      <c r="S7" s="154"/>
      <c r="T7" s="197" t="s">
        <v>117</v>
      </c>
      <c r="U7" s="200" t="s">
        <v>118</v>
      </c>
      <c r="V7" s="253" t="s">
        <v>121</v>
      </c>
      <c r="W7" s="192">
        <v>45838</v>
      </c>
      <c r="X7" s="154"/>
      <c r="Y7" s="196"/>
      <c r="Z7" s="188" t="str">
        <f t="shared" si="0"/>
        <v/>
      </c>
      <c r="AA7" s="189" t="str">
        <f t="shared" si="1"/>
        <v/>
      </c>
      <c r="AB7" s="190" t="str">
        <f t="shared" si="2"/>
        <v/>
      </c>
      <c r="AC7" s="197" t="s">
        <v>117</v>
      </c>
      <c r="AD7" s="200" t="s">
        <v>118</v>
      </c>
      <c r="AE7" s="253" t="s">
        <v>121</v>
      </c>
      <c r="AF7" s="192"/>
      <c r="AG7" s="154"/>
      <c r="AH7" s="154"/>
      <c r="AI7" s="154"/>
      <c r="AJ7" s="154"/>
      <c r="AK7" s="154"/>
      <c r="AL7" s="197" t="s">
        <v>120</v>
      </c>
      <c r="AM7" s="200" t="s">
        <v>118</v>
      </c>
      <c r="AN7" s="253" t="s">
        <v>121</v>
      </c>
      <c r="AO7" s="154"/>
      <c r="AP7" s="154"/>
      <c r="AQ7" s="196"/>
      <c r="AR7" s="154"/>
      <c r="AS7" s="154"/>
      <c r="AT7" s="154"/>
      <c r="AU7" s="197"/>
      <c r="AV7" s="200"/>
      <c r="AW7" s="256"/>
      <c r="AX7" s="196" t="str">
        <f t="shared" si="3"/>
        <v>SI</v>
      </c>
      <c r="AY7" s="175" t="s">
        <v>122</v>
      </c>
      <c r="AZ7" s="208" t="str">
        <f t="shared" si="4"/>
        <v>EFECTIVA</v>
      </c>
      <c r="BA7" s="214" t="str">
        <f t="shared" si="5"/>
        <v>NO</v>
      </c>
      <c r="BB7" s="197" t="s">
        <v>138</v>
      </c>
      <c r="BC7" s="215" t="s">
        <v>139</v>
      </c>
    </row>
    <row r="8" spans="2:57" ht="35.1" hidden="1" customHeight="1" x14ac:dyDescent="0.2">
      <c r="B8" s="186" t="s">
        <v>109</v>
      </c>
      <c r="C8" s="325"/>
      <c r="D8" s="153" t="s">
        <v>142</v>
      </c>
      <c r="E8" s="193" t="s">
        <v>143</v>
      </c>
      <c r="F8" s="193" t="s">
        <v>144</v>
      </c>
      <c r="G8" s="194" t="s">
        <v>145</v>
      </c>
      <c r="H8" s="194" t="s">
        <v>146</v>
      </c>
      <c r="I8" s="153">
        <v>5</v>
      </c>
      <c r="J8" s="205" t="s">
        <v>131</v>
      </c>
      <c r="K8" s="187">
        <v>1</v>
      </c>
      <c r="L8" s="198">
        <v>45300</v>
      </c>
      <c r="M8" s="232">
        <v>45473</v>
      </c>
      <c r="N8" s="154"/>
      <c r="O8" s="154"/>
      <c r="P8" s="196"/>
      <c r="Q8" s="154"/>
      <c r="R8" s="154"/>
      <c r="S8" s="154"/>
      <c r="T8" s="197" t="s">
        <v>117</v>
      </c>
      <c r="U8" s="200" t="s">
        <v>118</v>
      </c>
      <c r="V8" s="253" t="s">
        <v>119</v>
      </c>
      <c r="W8" s="192">
        <v>45838</v>
      </c>
      <c r="X8" s="191"/>
      <c r="Y8" s="196"/>
      <c r="Z8" s="188" t="str">
        <f t="shared" si="0"/>
        <v/>
      </c>
      <c r="AA8" s="189" t="str">
        <f t="shared" si="1"/>
        <v/>
      </c>
      <c r="AB8" s="190" t="str">
        <f t="shared" si="2"/>
        <v/>
      </c>
      <c r="AC8" s="197" t="s">
        <v>117</v>
      </c>
      <c r="AD8" s="200" t="s">
        <v>118</v>
      </c>
      <c r="AE8" s="253" t="s">
        <v>119</v>
      </c>
      <c r="AF8" s="192"/>
      <c r="AG8" s="154"/>
      <c r="AH8" s="154"/>
      <c r="AI8" s="154"/>
      <c r="AJ8" s="154"/>
      <c r="AK8" s="154"/>
      <c r="AL8" s="197" t="s">
        <v>147</v>
      </c>
      <c r="AM8" s="200" t="s">
        <v>118</v>
      </c>
      <c r="AN8" s="253" t="s">
        <v>121</v>
      </c>
      <c r="AO8" s="154"/>
      <c r="AP8" s="154"/>
      <c r="AQ8" s="196"/>
      <c r="AR8" s="154"/>
      <c r="AS8" s="154"/>
      <c r="AT8" s="154"/>
      <c r="AU8" s="197"/>
      <c r="AV8" s="200"/>
      <c r="AW8" s="256"/>
      <c r="AX8" s="196" t="str">
        <f t="shared" si="3"/>
        <v>SI</v>
      </c>
      <c r="AY8" s="175" t="s">
        <v>122</v>
      </c>
      <c r="AZ8" s="208" t="str">
        <f t="shared" si="4"/>
        <v>EFECTIVA</v>
      </c>
      <c r="BA8" s="214" t="str">
        <f t="shared" si="5"/>
        <v>NO</v>
      </c>
      <c r="BB8" s="197" t="s">
        <v>138</v>
      </c>
      <c r="BC8" s="215" t="s">
        <v>139</v>
      </c>
    </row>
    <row r="9" spans="2:57" ht="50.25" hidden="1" customHeight="1" x14ac:dyDescent="0.2">
      <c r="B9" s="186" t="s">
        <v>109</v>
      </c>
      <c r="C9" s="325"/>
      <c r="D9" s="153" t="s">
        <v>148</v>
      </c>
      <c r="E9" s="193" t="s">
        <v>149</v>
      </c>
      <c r="F9" s="193" t="s">
        <v>150</v>
      </c>
      <c r="G9" s="194" t="s">
        <v>151</v>
      </c>
      <c r="H9" s="194" t="s">
        <v>152</v>
      </c>
      <c r="I9" s="153">
        <v>1</v>
      </c>
      <c r="J9" s="194" t="s">
        <v>137</v>
      </c>
      <c r="K9" s="187">
        <v>1</v>
      </c>
      <c r="L9" s="198">
        <v>45300</v>
      </c>
      <c r="M9" s="232">
        <v>45473</v>
      </c>
      <c r="N9" s="154"/>
      <c r="O9" s="154"/>
      <c r="P9" s="196"/>
      <c r="Q9" s="154"/>
      <c r="R9" s="154"/>
      <c r="S9" s="154"/>
      <c r="T9" s="197" t="s">
        <v>117</v>
      </c>
      <c r="U9" s="200" t="s">
        <v>118</v>
      </c>
      <c r="V9" s="253" t="s">
        <v>121</v>
      </c>
      <c r="W9" s="192">
        <v>45838</v>
      </c>
      <c r="X9" s="154"/>
      <c r="Y9" s="196"/>
      <c r="Z9" s="188" t="str">
        <f t="shared" ref="Z9" si="6">(IF(Y9="","",IF(OR($I9=0,$I9="",W9=""),"",Y9/$I9)))</f>
        <v/>
      </c>
      <c r="AA9" s="189" t="str">
        <f t="shared" ref="AA9" si="7">(IF(OR($K9="",Z9=""),"",IF(OR($K9=0,Z9=0),0,IF((Z9*100%)/$K9&gt;100%,100%,(Z9*100%)/$K9))))</f>
        <v/>
      </c>
      <c r="AB9" s="190" t="str">
        <f t="shared" ref="AB9" si="8">IF(Y9="","",IF(AA9&lt;100%, IF(AA9&lt;100%, "ALERTA","EN TERMINO"), IF(AA9=100%, "OK", "EN TERMINO")))</f>
        <v/>
      </c>
      <c r="AC9" s="197" t="s">
        <v>117</v>
      </c>
      <c r="AD9" s="200" t="s">
        <v>118</v>
      </c>
      <c r="AE9" s="253" t="s">
        <v>121</v>
      </c>
      <c r="AF9" s="192"/>
      <c r="AG9" s="154"/>
      <c r="AH9" s="154"/>
      <c r="AI9" s="154"/>
      <c r="AJ9" s="154"/>
      <c r="AK9" s="154"/>
      <c r="AL9" s="197" t="s">
        <v>120</v>
      </c>
      <c r="AM9" s="200" t="s">
        <v>118</v>
      </c>
      <c r="AN9" s="253" t="s">
        <v>121</v>
      </c>
      <c r="AO9" s="154"/>
      <c r="AP9" s="154"/>
      <c r="AQ9" s="196"/>
      <c r="AR9" s="154"/>
      <c r="AS9" s="154"/>
      <c r="AT9" s="154"/>
      <c r="AU9" s="197"/>
      <c r="AV9" s="200"/>
      <c r="AW9" s="256"/>
      <c r="AX9" s="196" t="str">
        <f t="shared" si="3"/>
        <v>SI</v>
      </c>
      <c r="AY9" s="175" t="s">
        <v>122</v>
      </c>
      <c r="AZ9" s="208" t="s">
        <v>153</v>
      </c>
      <c r="BA9" s="214" t="str">
        <f>IF(AZ9="EFECTIVA","NO",IF(AZ9="INEFECTIVA","SI","NO APLICA"))</f>
        <v>SI</v>
      </c>
      <c r="BB9" s="197" t="s">
        <v>154</v>
      </c>
      <c r="BC9" s="215" t="s">
        <v>139</v>
      </c>
    </row>
    <row r="10" spans="2:57" ht="45.75" hidden="1" customHeight="1" x14ac:dyDescent="0.2">
      <c r="B10" s="186" t="s">
        <v>109</v>
      </c>
      <c r="C10" s="325"/>
      <c r="D10" s="153" t="s">
        <v>155</v>
      </c>
      <c r="E10" s="193" t="s">
        <v>156</v>
      </c>
      <c r="F10" s="193" t="s">
        <v>157</v>
      </c>
      <c r="G10" s="194" t="s">
        <v>158</v>
      </c>
      <c r="H10" s="194" t="s">
        <v>159</v>
      </c>
      <c r="I10" s="153">
        <v>1</v>
      </c>
      <c r="J10" s="194" t="s">
        <v>116</v>
      </c>
      <c r="K10" s="187">
        <v>1</v>
      </c>
      <c r="L10" s="198">
        <v>45300</v>
      </c>
      <c r="M10" s="232">
        <v>45473</v>
      </c>
      <c r="N10" s="154"/>
      <c r="O10" s="154"/>
      <c r="P10" s="196"/>
      <c r="Q10" s="154"/>
      <c r="R10" s="154"/>
      <c r="S10" s="154"/>
      <c r="T10" s="197" t="s">
        <v>117</v>
      </c>
      <c r="U10" s="200" t="s">
        <v>118</v>
      </c>
      <c r="V10" s="253" t="s">
        <v>119</v>
      </c>
      <c r="W10" s="192">
        <v>45838</v>
      </c>
      <c r="X10" s="201"/>
      <c r="Y10" s="196"/>
      <c r="Z10" s="188" t="str">
        <f t="shared" si="0"/>
        <v/>
      </c>
      <c r="AA10" s="189" t="str">
        <f t="shared" si="1"/>
        <v/>
      </c>
      <c r="AB10" s="190" t="str">
        <f t="shared" si="2"/>
        <v/>
      </c>
      <c r="AC10" s="197" t="s">
        <v>117</v>
      </c>
      <c r="AD10" s="200" t="s">
        <v>118</v>
      </c>
      <c r="AE10" s="253" t="s">
        <v>119</v>
      </c>
      <c r="AF10" s="192"/>
      <c r="AG10" s="154"/>
      <c r="AH10" s="154"/>
      <c r="AI10" s="154"/>
      <c r="AJ10" s="154"/>
      <c r="AK10" s="154"/>
      <c r="AL10" s="197" t="s">
        <v>120</v>
      </c>
      <c r="AM10" s="200" t="s">
        <v>118</v>
      </c>
      <c r="AN10" s="253" t="s">
        <v>121</v>
      </c>
      <c r="AO10" s="154"/>
      <c r="AP10" s="154"/>
      <c r="AQ10" s="196"/>
      <c r="AR10" s="154"/>
      <c r="AS10" s="154"/>
      <c r="AT10" s="154"/>
      <c r="AU10" s="197"/>
      <c r="AV10" s="200"/>
      <c r="AW10" s="256"/>
      <c r="AX10" s="196" t="str">
        <f t="shared" si="3"/>
        <v>SI</v>
      </c>
      <c r="AY10" s="175" t="s">
        <v>122</v>
      </c>
      <c r="AZ10" s="208" t="str">
        <f t="shared" si="4"/>
        <v>EFECTIVA</v>
      </c>
      <c r="BA10" s="214" t="str">
        <f t="shared" si="5"/>
        <v>NO</v>
      </c>
      <c r="BB10" s="197" t="s">
        <v>138</v>
      </c>
      <c r="BC10" s="215" t="s">
        <v>139</v>
      </c>
    </row>
    <row r="11" spans="2:57" ht="35.1" hidden="1" customHeight="1" x14ac:dyDescent="0.2">
      <c r="B11" s="186" t="s">
        <v>109</v>
      </c>
      <c r="C11" s="325"/>
      <c r="D11" s="153" t="s">
        <v>160</v>
      </c>
      <c r="E11" s="193" t="s">
        <v>161</v>
      </c>
      <c r="F11" s="193" t="s">
        <v>162</v>
      </c>
      <c r="G11" s="194" t="s">
        <v>163</v>
      </c>
      <c r="H11" s="194" t="s">
        <v>164</v>
      </c>
      <c r="I11" s="153">
        <v>1</v>
      </c>
      <c r="J11" s="194" t="s">
        <v>165</v>
      </c>
      <c r="K11" s="187">
        <v>1</v>
      </c>
      <c r="L11" s="198">
        <v>45293</v>
      </c>
      <c r="M11" s="232">
        <v>45350</v>
      </c>
      <c r="N11" s="154"/>
      <c r="O11" s="154"/>
      <c r="P11" s="196"/>
      <c r="Q11" s="154"/>
      <c r="R11" s="154"/>
      <c r="S11" s="154"/>
      <c r="T11" s="197" t="s">
        <v>166</v>
      </c>
      <c r="U11" s="200" t="s">
        <v>118</v>
      </c>
      <c r="V11" s="253" t="s">
        <v>121</v>
      </c>
      <c r="W11" s="192">
        <v>45838</v>
      </c>
      <c r="X11" s="154"/>
      <c r="Y11" s="196"/>
      <c r="Z11" s="188"/>
      <c r="AA11" s="189"/>
      <c r="AB11" s="190"/>
      <c r="AC11" s="197" t="s">
        <v>166</v>
      </c>
      <c r="AD11" s="200" t="s">
        <v>118</v>
      </c>
      <c r="AE11" s="253" t="s">
        <v>121</v>
      </c>
      <c r="AF11" s="192"/>
      <c r="AG11" s="154"/>
      <c r="AH11" s="154"/>
      <c r="AI11" s="154"/>
      <c r="AJ11" s="154"/>
      <c r="AK11" s="154"/>
      <c r="AL11" s="197" t="s">
        <v>167</v>
      </c>
      <c r="AM11" s="200" t="s">
        <v>118</v>
      </c>
      <c r="AN11" s="253" t="s">
        <v>121</v>
      </c>
      <c r="AO11" s="154"/>
      <c r="AP11" s="154"/>
      <c r="AQ11" s="196"/>
      <c r="AR11" s="154"/>
      <c r="AS11" s="154"/>
      <c r="AT11" s="154"/>
      <c r="AU11" s="197"/>
      <c r="AV11" s="200"/>
      <c r="AW11" s="256"/>
      <c r="AX11" s="196" t="str">
        <f t="shared" si="3"/>
        <v>SI</v>
      </c>
      <c r="AY11" s="175" t="s">
        <v>122</v>
      </c>
      <c r="AZ11" s="208" t="str">
        <f t="shared" si="4"/>
        <v>EFECTIVA</v>
      </c>
      <c r="BA11" s="214" t="str">
        <f>IF(AZ11="EFECTIVA","NO",IF(AZ11="INEFECTIVA","SI","NO APLICA"))</f>
        <v>NO</v>
      </c>
      <c r="BB11" s="197" t="s">
        <v>168</v>
      </c>
      <c r="BC11" s="215" t="s">
        <v>169</v>
      </c>
    </row>
    <row r="12" spans="2:57" ht="51" hidden="1" customHeight="1" x14ac:dyDescent="0.25">
      <c r="B12" s="186" t="s">
        <v>109</v>
      </c>
      <c r="C12" s="325"/>
      <c r="D12" s="153" t="s">
        <v>160</v>
      </c>
      <c r="E12" s="193" t="s">
        <v>161</v>
      </c>
      <c r="F12" s="193" t="s">
        <v>162</v>
      </c>
      <c r="G12" s="194" t="s">
        <v>170</v>
      </c>
      <c r="H12" s="194" t="s">
        <v>171</v>
      </c>
      <c r="I12" s="153">
        <v>1</v>
      </c>
      <c r="J12" s="194" t="s">
        <v>165</v>
      </c>
      <c r="K12" s="187">
        <v>1</v>
      </c>
      <c r="L12" s="198">
        <v>45293</v>
      </c>
      <c r="M12" s="232">
        <v>45636</v>
      </c>
      <c r="N12" s="192"/>
      <c r="O12" s="200"/>
      <c r="P12" s="196"/>
      <c r="Q12" s="188"/>
      <c r="R12" s="189"/>
      <c r="S12" s="190"/>
      <c r="T12" s="197" t="s">
        <v>172</v>
      </c>
      <c r="U12" s="200" t="s">
        <v>118</v>
      </c>
      <c r="V12" s="253" t="s">
        <v>119</v>
      </c>
      <c r="W12" s="192">
        <v>45838</v>
      </c>
      <c r="X12" s="200"/>
      <c r="Y12" s="196"/>
      <c r="Z12" s="188" t="str">
        <f t="shared" si="0"/>
        <v/>
      </c>
      <c r="AA12" s="189" t="str">
        <f t="shared" si="1"/>
        <v/>
      </c>
      <c r="AB12" s="190" t="str">
        <f t="shared" si="2"/>
        <v/>
      </c>
      <c r="AC12" s="197" t="s">
        <v>172</v>
      </c>
      <c r="AD12" s="200" t="s">
        <v>118</v>
      </c>
      <c r="AE12" s="253" t="s">
        <v>119</v>
      </c>
      <c r="AF12" s="192"/>
      <c r="AG12" s="199"/>
      <c r="AH12" s="196"/>
      <c r="AI12" s="188" t="str">
        <f t="shared" ref="AI12" si="9">(IF(AH12="","",IF(OR($I12=0,$I12="",AF12=""),"",AH12/$I12)))</f>
        <v/>
      </c>
      <c r="AJ12" s="189" t="str">
        <f t="shared" ref="AJ12" si="10">(IF(OR($K12="",AI12=""),"",IF(OR($K12=0,AI12=0),0,IF((AI12*100%)/$K12&gt;100%,100%,(AI12*100%)/$K12))))</f>
        <v/>
      </c>
      <c r="AK12" s="190" t="str">
        <f t="shared" ref="AK12" si="11">IF(AH12="","",IF(AJ12&lt;100%, IF(AJ12&lt;100%, "ALERTA","EN TERMINO"), IF(AJ12=100%, "OK", "EN TERMINO")))</f>
        <v/>
      </c>
      <c r="AL12" s="197" t="s">
        <v>173</v>
      </c>
      <c r="AM12" s="200" t="s">
        <v>118</v>
      </c>
      <c r="AN12" s="253" t="s">
        <v>121</v>
      </c>
      <c r="AO12" s="192"/>
      <c r="AP12" s="200"/>
      <c r="AQ12" s="196"/>
      <c r="AR12" s="188" t="str">
        <f>(IF(AQ12="","",IF(OR($I12=0,$I12="",AP12=""),"",AQ12/$I12)))</f>
        <v/>
      </c>
      <c r="AS12" s="189" t="str">
        <f>(IF(OR($K12="",AR12=""),"",IF(OR($K12=0,AR12=0),0,IF((AR12*100%)/$K12&gt;100%,100%,(AR12*100%)/$K12))))</f>
        <v/>
      </c>
      <c r="AT12" s="190" t="str">
        <f t="shared" ref="AT12" si="12">IF(AQ12="","",IF(AS12&lt;100%, IF(AS12&lt;100%, "ALERTA","EN TERMINO"), IF(AS12=100%, "OK", "EN TERMINO")))</f>
        <v/>
      </c>
      <c r="AU12" s="199"/>
      <c r="AV12" s="200"/>
      <c r="AW12" s="256"/>
      <c r="AX12" s="196" t="str">
        <f t="shared" si="3"/>
        <v>SI</v>
      </c>
      <c r="AY12" s="175" t="s">
        <v>122</v>
      </c>
      <c r="AZ12" s="208" t="str">
        <f t="shared" si="4"/>
        <v>EFECTIVA</v>
      </c>
      <c r="BA12" s="214" t="str">
        <f t="shared" si="5"/>
        <v>NO</v>
      </c>
      <c r="BB12" s="197" t="s">
        <v>138</v>
      </c>
      <c r="BC12" s="215" t="s">
        <v>139</v>
      </c>
    </row>
    <row r="13" spans="2:57" ht="35.1" hidden="1" customHeight="1" x14ac:dyDescent="0.2">
      <c r="B13" s="186" t="s">
        <v>109</v>
      </c>
      <c r="C13" s="325"/>
      <c r="D13" s="153" t="s">
        <v>174</v>
      </c>
      <c r="E13" s="193" t="s">
        <v>175</v>
      </c>
      <c r="F13" s="193" t="s">
        <v>176</v>
      </c>
      <c r="G13" s="194" t="s">
        <v>177</v>
      </c>
      <c r="H13" s="194" t="s">
        <v>178</v>
      </c>
      <c r="I13" s="153">
        <v>1</v>
      </c>
      <c r="J13" s="194" t="s">
        <v>179</v>
      </c>
      <c r="K13" s="187">
        <v>1</v>
      </c>
      <c r="L13" s="195">
        <v>45293</v>
      </c>
      <c r="M13" s="232">
        <v>45337</v>
      </c>
      <c r="N13" s="154"/>
      <c r="O13" s="154"/>
      <c r="P13" s="196"/>
      <c r="Q13" s="154"/>
      <c r="R13" s="154"/>
      <c r="S13" s="154"/>
      <c r="T13" s="197" t="s">
        <v>166</v>
      </c>
      <c r="U13" s="200" t="s">
        <v>118</v>
      </c>
      <c r="V13" s="253" t="s">
        <v>121</v>
      </c>
      <c r="W13" s="192">
        <v>45838</v>
      </c>
      <c r="X13" s="154"/>
      <c r="Y13" s="200"/>
      <c r="Z13" s="188"/>
      <c r="AA13" s="189"/>
      <c r="AB13" s="190"/>
      <c r="AC13" s="197" t="s">
        <v>166</v>
      </c>
      <c r="AD13" s="200" t="s">
        <v>118</v>
      </c>
      <c r="AE13" s="253" t="s">
        <v>121</v>
      </c>
      <c r="AF13" s="192"/>
      <c r="AG13" s="154"/>
      <c r="AH13" s="154"/>
      <c r="AI13" s="154"/>
      <c r="AJ13" s="154"/>
      <c r="AK13" s="154"/>
      <c r="AL13" s="197" t="s">
        <v>166</v>
      </c>
      <c r="AM13" s="200" t="s">
        <v>118</v>
      </c>
      <c r="AN13" s="253" t="s">
        <v>121</v>
      </c>
      <c r="AO13" s="154"/>
      <c r="AP13" s="154"/>
      <c r="AQ13" s="196"/>
      <c r="AR13" s="154"/>
      <c r="AS13" s="154"/>
      <c r="AT13" s="154"/>
      <c r="AU13" s="197"/>
      <c r="AV13" s="200"/>
      <c r="AW13" s="256"/>
      <c r="AX13" s="196" t="str">
        <f t="shared" si="3"/>
        <v>SI</v>
      </c>
      <c r="AY13" s="175" t="s">
        <v>122</v>
      </c>
      <c r="AZ13" s="208" t="str">
        <f t="shared" si="4"/>
        <v>EFECTIVA</v>
      </c>
      <c r="BA13" s="214" t="str">
        <f t="shared" si="5"/>
        <v>NO</v>
      </c>
      <c r="BB13" s="197" t="s">
        <v>168</v>
      </c>
      <c r="BC13" s="215" t="s">
        <v>169</v>
      </c>
    </row>
    <row r="14" spans="2:57" ht="35.1" hidden="1" customHeight="1" x14ac:dyDescent="0.2">
      <c r="B14" s="186" t="s">
        <v>109</v>
      </c>
      <c r="C14" s="325"/>
      <c r="D14" s="153" t="s">
        <v>180</v>
      </c>
      <c r="E14" s="193" t="s">
        <v>181</v>
      </c>
      <c r="F14" s="193" t="s">
        <v>182</v>
      </c>
      <c r="G14" s="194" t="s">
        <v>183</v>
      </c>
      <c r="H14" s="194" t="s">
        <v>184</v>
      </c>
      <c r="I14" s="153">
        <v>1</v>
      </c>
      <c r="J14" s="194" t="s">
        <v>179</v>
      </c>
      <c r="K14" s="187">
        <v>1</v>
      </c>
      <c r="L14" s="195">
        <v>45293</v>
      </c>
      <c r="M14" s="195">
        <v>45337</v>
      </c>
      <c r="N14" s="154"/>
      <c r="O14" s="154"/>
      <c r="P14" s="196"/>
      <c r="Q14" s="154"/>
      <c r="R14" s="154"/>
      <c r="S14" s="154"/>
      <c r="T14" s="197" t="s">
        <v>166</v>
      </c>
      <c r="U14" s="200" t="s">
        <v>118</v>
      </c>
      <c r="V14" s="253" t="s">
        <v>121</v>
      </c>
      <c r="W14" s="192">
        <v>45838</v>
      </c>
      <c r="X14" s="154"/>
      <c r="Y14" s="200"/>
      <c r="Z14" s="188"/>
      <c r="AA14" s="189"/>
      <c r="AB14" s="190"/>
      <c r="AC14" s="197" t="s">
        <v>166</v>
      </c>
      <c r="AD14" s="200" t="s">
        <v>118</v>
      </c>
      <c r="AE14" s="253" t="s">
        <v>121</v>
      </c>
      <c r="AF14" s="192"/>
      <c r="AG14" s="154"/>
      <c r="AH14" s="154"/>
      <c r="AI14" s="154"/>
      <c r="AJ14" s="154"/>
      <c r="AK14" s="154"/>
      <c r="AL14" s="197" t="s">
        <v>167</v>
      </c>
      <c r="AM14" s="200" t="s">
        <v>118</v>
      </c>
      <c r="AN14" s="253" t="s">
        <v>121</v>
      </c>
      <c r="AO14" s="154"/>
      <c r="AP14" s="154"/>
      <c r="AQ14" s="196"/>
      <c r="AR14" s="154"/>
      <c r="AS14" s="154"/>
      <c r="AT14" s="154"/>
      <c r="AU14" s="197"/>
      <c r="AV14" s="200"/>
      <c r="AW14" s="256"/>
      <c r="AX14" s="196" t="str">
        <f t="shared" si="3"/>
        <v>SI</v>
      </c>
      <c r="AY14" s="175" t="s">
        <v>122</v>
      </c>
      <c r="AZ14" s="208" t="str">
        <f t="shared" si="4"/>
        <v>EFECTIVA</v>
      </c>
      <c r="BA14" s="214" t="str">
        <f t="shared" si="5"/>
        <v>NO</v>
      </c>
      <c r="BB14" s="197" t="s">
        <v>168</v>
      </c>
      <c r="BC14" s="215" t="s">
        <v>169</v>
      </c>
    </row>
    <row r="15" spans="2:57" ht="35.1" hidden="1" customHeight="1" x14ac:dyDescent="0.2">
      <c r="B15" s="186" t="s">
        <v>109</v>
      </c>
      <c r="C15" s="325"/>
      <c r="D15" s="153" t="s">
        <v>185</v>
      </c>
      <c r="E15" s="193" t="s">
        <v>186</v>
      </c>
      <c r="F15" s="193" t="s">
        <v>187</v>
      </c>
      <c r="G15" s="194" t="s">
        <v>188</v>
      </c>
      <c r="H15" s="194" t="s">
        <v>178</v>
      </c>
      <c r="I15" s="153">
        <v>1</v>
      </c>
      <c r="J15" s="194" t="s">
        <v>179</v>
      </c>
      <c r="K15" s="187">
        <v>1</v>
      </c>
      <c r="L15" s="195">
        <v>45293</v>
      </c>
      <c r="M15" s="195">
        <v>45337</v>
      </c>
      <c r="N15" s="154"/>
      <c r="O15" s="154"/>
      <c r="P15" s="196"/>
      <c r="Q15" s="154"/>
      <c r="R15" s="154"/>
      <c r="S15" s="154"/>
      <c r="T15" s="197" t="s">
        <v>166</v>
      </c>
      <c r="U15" s="200" t="s">
        <v>118</v>
      </c>
      <c r="V15" s="253" t="s">
        <v>121</v>
      </c>
      <c r="W15" s="192">
        <v>45838</v>
      </c>
      <c r="X15" s="154"/>
      <c r="Y15" s="196"/>
      <c r="Z15" s="188"/>
      <c r="AA15" s="189"/>
      <c r="AB15" s="190"/>
      <c r="AC15" s="197" t="s">
        <v>166</v>
      </c>
      <c r="AD15" s="200" t="s">
        <v>118</v>
      </c>
      <c r="AE15" s="253" t="s">
        <v>121</v>
      </c>
      <c r="AF15" s="192"/>
      <c r="AG15" s="154"/>
      <c r="AH15" s="154"/>
      <c r="AI15" s="154"/>
      <c r="AJ15" s="154"/>
      <c r="AK15" s="154"/>
      <c r="AL15" s="197" t="s">
        <v>167</v>
      </c>
      <c r="AM15" s="200" t="s">
        <v>118</v>
      </c>
      <c r="AN15" s="253" t="s">
        <v>121</v>
      </c>
      <c r="AO15" s="154"/>
      <c r="AP15" s="154"/>
      <c r="AQ15" s="196"/>
      <c r="AR15" s="154"/>
      <c r="AS15" s="154"/>
      <c r="AT15" s="154"/>
      <c r="AU15" s="197"/>
      <c r="AV15" s="200"/>
      <c r="AW15" s="256"/>
      <c r="AX15" s="196" t="str">
        <f t="shared" si="3"/>
        <v>SI</v>
      </c>
      <c r="AY15" s="175" t="s">
        <v>122</v>
      </c>
      <c r="AZ15" s="208" t="str">
        <f t="shared" si="4"/>
        <v>EFECTIVA</v>
      </c>
      <c r="BA15" s="214" t="str">
        <f t="shared" si="5"/>
        <v>NO</v>
      </c>
      <c r="BB15" s="197" t="s">
        <v>168</v>
      </c>
      <c r="BC15" s="215" t="s">
        <v>169</v>
      </c>
    </row>
    <row r="16" spans="2:57" ht="35.1" hidden="1" customHeight="1" x14ac:dyDescent="0.2">
      <c r="B16" s="186" t="s">
        <v>109</v>
      </c>
      <c r="C16" s="325"/>
      <c r="D16" s="153" t="s">
        <v>189</v>
      </c>
      <c r="E16" s="193" t="s">
        <v>190</v>
      </c>
      <c r="F16" s="193" t="s">
        <v>191</v>
      </c>
      <c r="G16" s="194" t="s">
        <v>192</v>
      </c>
      <c r="H16" s="194" t="s">
        <v>193</v>
      </c>
      <c r="I16" s="153">
        <v>1</v>
      </c>
      <c r="J16" s="194" t="s">
        <v>165</v>
      </c>
      <c r="K16" s="187">
        <v>1</v>
      </c>
      <c r="L16" s="198">
        <v>45280</v>
      </c>
      <c r="M16" s="195">
        <v>45291</v>
      </c>
      <c r="N16" s="154"/>
      <c r="O16" s="154"/>
      <c r="P16" s="196"/>
      <c r="Q16" s="154"/>
      <c r="R16" s="154"/>
      <c r="S16" s="154"/>
      <c r="T16" s="197" t="s">
        <v>166</v>
      </c>
      <c r="U16" s="200" t="s">
        <v>118</v>
      </c>
      <c r="V16" s="253" t="s">
        <v>121</v>
      </c>
      <c r="W16" s="192">
        <v>45838</v>
      </c>
      <c r="X16" s="154"/>
      <c r="Y16" s="196"/>
      <c r="Z16" s="188"/>
      <c r="AA16" s="189"/>
      <c r="AB16" s="190"/>
      <c r="AC16" s="197" t="s">
        <v>166</v>
      </c>
      <c r="AD16" s="200" t="s">
        <v>118</v>
      </c>
      <c r="AE16" s="253" t="s">
        <v>121</v>
      </c>
      <c r="AF16" s="192"/>
      <c r="AG16" s="154"/>
      <c r="AH16" s="154"/>
      <c r="AI16" s="154"/>
      <c r="AJ16" s="154"/>
      <c r="AK16" s="154"/>
      <c r="AL16" s="197" t="s">
        <v>167</v>
      </c>
      <c r="AM16" s="200" t="s">
        <v>118</v>
      </c>
      <c r="AN16" s="253" t="s">
        <v>121</v>
      </c>
      <c r="AO16" s="154"/>
      <c r="AP16" s="154"/>
      <c r="AQ16" s="196"/>
      <c r="AR16" s="154"/>
      <c r="AS16" s="154"/>
      <c r="AT16" s="154"/>
      <c r="AU16" s="197"/>
      <c r="AV16" s="200"/>
      <c r="AW16" s="256"/>
      <c r="AX16" s="196" t="str">
        <f t="shared" si="3"/>
        <v>SI</v>
      </c>
      <c r="AY16" s="175" t="s">
        <v>122</v>
      </c>
      <c r="AZ16" s="208" t="str">
        <f t="shared" si="4"/>
        <v>EFECTIVA</v>
      </c>
      <c r="BA16" s="214" t="str">
        <f t="shared" si="5"/>
        <v>NO</v>
      </c>
      <c r="BB16" s="197" t="s">
        <v>168</v>
      </c>
      <c r="BC16" s="215" t="s">
        <v>169</v>
      </c>
    </row>
    <row r="17" spans="2:55" ht="46.5" hidden="1" customHeight="1" x14ac:dyDescent="0.2">
      <c r="B17" s="186" t="s">
        <v>109</v>
      </c>
      <c r="C17" s="325"/>
      <c r="D17" s="153" t="s">
        <v>194</v>
      </c>
      <c r="E17" s="193" t="s">
        <v>195</v>
      </c>
      <c r="F17" s="193" t="s">
        <v>196</v>
      </c>
      <c r="G17" s="194" t="s">
        <v>197</v>
      </c>
      <c r="H17" s="194" t="s">
        <v>198</v>
      </c>
      <c r="I17" s="153">
        <v>1</v>
      </c>
      <c r="J17" s="194" t="s">
        <v>116</v>
      </c>
      <c r="K17" s="187">
        <v>1</v>
      </c>
      <c r="L17" s="198">
        <v>45293</v>
      </c>
      <c r="M17" s="195">
        <v>45473</v>
      </c>
      <c r="N17" s="192"/>
      <c r="O17" s="154"/>
      <c r="P17" s="188"/>
      <c r="Q17" s="188"/>
      <c r="R17" s="189"/>
      <c r="S17" s="190"/>
      <c r="T17" s="197" t="s">
        <v>172</v>
      </c>
      <c r="U17" s="200" t="s">
        <v>118</v>
      </c>
      <c r="V17" s="253" t="s">
        <v>119</v>
      </c>
      <c r="W17" s="192">
        <v>45838</v>
      </c>
      <c r="X17" s="197"/>
      <c r="Y17" s="196"/>
      <c r="Z17" s="188" t="str">
        <f t="shared" si="0"/>
        <v/>
      </c>
      <c r="AA17" s="189" t="str">
        <f t="shared" si="1"/>
        <v/>
      </c>
      <c r="AB17" s="190" t="str">
        <f t="shared" si="2"/>
        <v/>
      </c>
      <c r="AC17" s="197" t="s">
        <v>172</v>
      </c>
      <c r="AD17" s="200" t="s">
        <v>118</v>
      </c>
      <c r="AE17" s="253" t="s">
        <v>119</v>
      </c>
      <c r="AF17" s="192"/>
      <c r="AG17" s="202"/>
      <c r="AH17" s="196"/>
      <c r="AI17" s="188" t="str">
        <f t="shared" ref="AI17" si="13">(IF(AH17="","",IF(OR($I17=0,$I17="",AF17=""),"",AH17/$I17)))</f>
        <v/>
      </c>
      <c r="AJ17" s="189" t="str">
        <f t="shared" ref="AJ17" si="14">(IF(OR($K17="",AI17=""),"",IF(OR($K17=0,AI17=0),0,IF((AI17*100%)/$K17&gt;100%,100%,(AI17*100%)/$K17))))</f>
        <v/>
      </c>
      <c r="AK17" s="190" t="str">
        <f t="shared" ref="AK17" si="15">IF(AH17="","",IF(AJ17&lt;100%, IF(AJ17&lt;100%, "ALERTA","EN TERMINO"), IF(AJ17=100%, "OK", "EN TERMINO")))</f>
        <v/>
      </c>
      <c r="AL17" s="197" t="s">
        <v>173</v>
      </c>
      <c r="AM17" s="200" t="s">
        <v>118</v>
      </c>
      <c r="AN17" s="253" t="s">
        <v>121</v>
      </c>
      <c r="AO17" s="192"/>
      <c r="AP17" s="154"/>
      <c r="AQ17" s="188"/>
      <c r="AR17" s="188" t="str">
        <f>(IF(AQ17="","",IF(OR($I17=0,$I17="",AO17=""),"",AQ17/$I17)))</f>
        <v/>
      </c>
      <c r="AS17" s="189" t="str">
        <f t="shared" ref="AS17" si="16">(IF(OR($K17="",AR17=""),"",IF(OR($K17=0,AR17=0),0,IF((AR17*100%)/$K17&gt;100%,100%,(AR17*100%)/$K17))))</f>
        <v/>
      </c>
      <c r="AT17" s="190" t="str">
        <f t="shared" ref="AT17" si="17">IF(AQ17="","",IF(AS17&lt;100%, IF(AS17&lt;100%, "ALERTA","EN TERMINO"), IF(AS17=100%, "OK", "EN TERMINO")))</f>
        <v/>
      </c>
      <c r="AU17" s="257"/>
      <c r="AV17" s="200"/>
      <c r="AW17" s="256"/>
      <c r="AX17" s="196" t="str">
        <f t="shared" si="3"/>
        <v>SI</v>
      </c>
      <c r="AY17" s="175" t="s">
        <v>122</v>
      </c>
      <c r="AZ17" s="208" t="str">
        <f t="shared" si="4"/>
        <v>EFECTIVA</v>
      </c>
      <c r="BA17" s="214" t="str">
        <f t="shared" si="5"/>
        <v>NO</v>
      </c>
      <c r="BB17" s="197" t="s">
        <v>138</v>
      </c>
      <c r="BC17" s="215" t="s">
        <v>139</v>
      </c>
    </row>
    <row r="18" spans="2:55" ht="35.1" hidden="1" customHeight="1" x14ac:dyDescent="0.2">
      <c r="B18" s="186" t="s">
        <v>109</v>
      </c>
      <c r="C18" s="325"/>
      <c r="D18" s="153" t="s">
        <v>194</v>
      </c>
      <c r="E18" s="193" t="s">
        <v>195</v>
      </c>
      <c r="F18" s="193" t="s">
        <v>199</v>
      </c>
      <c r="G18" s="194" t="s">
        <v>200</v>
      </c>
      <c r="H18" s="194" t="s">
        <v>201</v>
      </c>
      <c r="I18" s="153">
        <v>1</v>
      </c>
      <c r="J18" s="194" t="s">
        <v>165</v>
      </c>
      <c r="K18" s="187">
        <v>1</v>
      </c>
      <c r="L18" s="198">
        <v>45293</v>
      </c>
      <c r="M18" s="195">
        <v>45351</v>
      </c>
      <c r="N18" s="154"/>
      <c r="O18" s="154"/>
      <c r="P18" s="196"/>
      <c r="Q18" s="154"/>
      <c r="R18" s="154"/>
      <c r="S18" s="154"/>
      <c r="T18" s="197" t="s">
        <v>166</v>
      </c>
      <c r="U18" s="186" t="s">
        <v>202</v>
      </c>
      <c r="V18" s="253" t="s">
        <v>121</v>
      </c>
      <c r="W18" s="192">
        <v>45838</v>
      </c>
      <c r="X18" s="154"/>
      <c r="Y18" s="196"/>
      <c r="Z18" s="188"/>
      <c r="AA18" s="189"/>
      <c r="AB18" s="190"/>
      <c r="AC18" s="197" t="s">
        <v>166</v>
      </c>
      <c r="AD18" s="186" t="s">
        <v>202</v>
      </c>
      <c r="AE18" s="253" t="s">
        <v>121</v>
      </c>
      <c r="AF18" s="192"/>
      <c r="AG18" s="154"/>
      <c r="AH18" s="154"/>
      <c r="AI18" s="154"/>
      <c r="AJ18" s="154"/>
      <c r="AK18" s="154"/>
      <c r="AL18" s="197" t="s">
        <v>167</v>
      </c>
      <c r="AM18" s="186" t="s">
        <v>202</v>
      </c>
      <c r="AN18" s="253" t="s">
        <v>121</v>
      </c>
      <c r="AO18" s="154"/>
      <c r="AP18" s="154"/>
      <c r="AQ18" s="196"/>
      <c r="AR18" s="154"/>
      <c r="AS18" s="154"/>
      <c r="AT18" s="154"/>
      <c r="AU18" s="197"/>
      <c r="AV18" s="200"/>
      <c r="AW18" s="256"/>
      <c r="AX18" s="196" t="str">
        <f t="shared" si="3"/>
        <v>SI</v>
      </c>
      <c r="AY18" s="175" t="s">
        <v>122</v>
      </c>
      <c r="AZ18" s="208" t="str">
        <f t="shared" si="4"/>
        <v>EFECTIVA</v>
      </c>
      <c r="BA18" s="214" t="str">
        <f t="shared" si="5"/>
        <v>NO</v>
      </c>
      <c r="BB18" s="197" t="s">
        <v>168</v>
      </c>
      <c r="BC18" s="215" t="s">
        <v>169</v>
      </c>
    </row>
    <row r="19" spans="2:55" ht="35.1" hidden="1" customHeight="1" x14ac:dyDescent="0.2">
      <c r="B19" s="186" t="s">
        <v>109</v>
      </c>
      <c r="C19" s="325"/>
      <c r="D19" s="153" t="s">
        <v>203</v>
      </c>
      <c r="E19" s="193" t="s">
        <v>204</v>
      </c>
      <c r="F19" s="193" t="s">
        <v>191</v>
      </c>
      <c r="G19" s="194" t="s">
        <v>205</v>
      </c>
      <c r="H19" s="194" t="s">
        <v>206</v>
      </c>
      <c r="I19" s="153">
        <v>1</v>
      </c>
      <c r="J19" s="194" t="s">
        <v>165</v>
      </c>
      <c r="K19" s="187">
        <v>1</v>
      </c>
      <c r="L19" s="198">
        <v>45293</v>
      </c>
      <c r="M19" s="195">
        <v>45381</v>
      </c>
      <c r="N19" s="154"/>
      <c r="O19" s="154"/>
      <c r="P19" s="196"/>
      <c r="Q19" s="154"/>
      <c r="R19" s="154"/>
      <c r="S19" s="154"/>
      <c r="T19" s="197" t="s">
        <v>166</v>
      </c>
      <c r="U19" s="186" t="s">
        <v>202</v>
      </c>
      <c r="V19" s="253" t="s">
        <v>121</v>
      </c>
      <c r="W19" s="192">
        <v>45838</v>
      </c>
      <c r="X19" s="154"/>
      <c r="Y19" s="196"/>
      <c r="Z19" s="188"/>
      <c r="AA19" s="189"/>
      <c r="AB19" s="190"/>
      <c r="AC19" s="197" t="s">
        <v>166</v>
      </c>
      <c r="AD19" s="186" t="s">
        <v>202</v>
      </c>
      <c r="AE19" s="253" t="s">
        <v>121</v>
      </c>
      <c r="AF19" s="192"/>
      <c r="AG19" s="154"/>
      <c r="AH19" s="154"/>
      <c r="AI19" s="154"/>
      <c r="AJ19" s="154"/>
      <c r="AK19" s="154"/>
      <c r="AL19" s="197" t="s">
        <v>166</v>
      </c>
      <c r="AM19" s="186" t="s">
        <v>202</v>
      </c>
      <c r="AN19" s="253" t="s">
        <v>121</v>
      </c>
      <c r="AO19" s="154"/>
      <c r="AP19" s="154"/>
      <c r="AQ19" s="196"/>
      <c r="AR19" s="154"/>
      <c r="AS19" s="154"/>
      <c r="AT19" s="154"/>
      <c r="AU19" s="197"/>
      <c r="AV19" s="200"/>
      <c r="AW19" s="256"/>
      <c r="AX19" s="196" t="str">
        <f t="shared" si="3"/>
        <v>SI</v>
      </c>
      <c r="AY19" s="175" t="s">
        <v>122</v>
      </c>
      <c r="AZ19" s="208" t="str">
        <f t="shared" si="4"/>
        <v>EFECTIVA</v>
      </c>
      <c r="BA19" s="214" t="str">
        <f t="shared" si="5"/>
        <v>NO</v>
      </c>
      <c r="BB19" s="197" t="s">
        <v>168</v>
      </c>
      <c r="BC19" s="215" t="s">
        <v>169</v>
      </c>
    </row>
    <row r="20" spans="2:55" ht="35.1" hidden="1" customHeight="1" x14ac:dyDescent="0.2">
      <c r="B20" s="186" t="s">
        <v>109</v>
      </c>
      <c r="C20" s="325"/>
      <c r="D20" s="153" t="s">
        <v>207</v>
      </c>
      <c r="E20" s="193" t="s">
        <v>208</v>
      </c>
      <c r="F20" s="193" t="s">
        <v>209</v>
      </c>
      <c r="G20" s="194" t="s">
        <v>210</v>
      </c>
      <c r="H20" s="194" t="s">
        <v>211</v>
      </c>
      <c r="I20" s="153">
        <v>1</v>
      </c>
      <c r="J20" s="194" t="s">
        <v>165</v>
      </c>
      <c r="K20" s="187">
        <v>1</v>
      </c>
      <c r="L20" s="198">
        <v>45293</v>
      </c>
      <c r="M20" s="195">
        <v>45381</v>
      </c>
      <c r="N20" s="154"/>
      <c r="O20" s="154"/>
      <c r="P20" s="196"/>
      <c r="Q20" s="154"/>
      <c r="R20" s="154"/>
      <c r="S20" s="154"/>
      <c r="T20" s="197" t="s">
        <v>212</v>
      </c>
      <c r="U20" s="186" t="s">
        <v>202</v>
      </c>
      <c r="V20" s="253" t="s">
        <v>121</v>
      </c>
      <c r="W20" s="192">
        <v>45838</v>
      </c>
      <c r="X20" s="154"/>
      <c r="Y20" s="196"/>
      <c r="Z20" s="188"/>
      <c r="AA20" s="189"/>
      <c r="AB20" s="190"/>
      <c r="AC20" s="197" t="s">
        <v>212</v>
      </c>
      <c r="AD20" s="186" t="s">
        <v>202</v>
      </c>
      <c r="AE20" s="253" t="s">
        <v>121</v>
      </c>
      <c r="AF20" s="192"/>
      <c r="AG20" s="154"/>
      <c r="AH20" s="154"/>
      <c r="AI20" s="154"/>
      <c r="AJ20" s="154"/>
      <c r="AK20" s="154"/>
      <c r="AL20" s="197" t="s">
        <v>213</v>
      </c>
      <c r="AM20" s="186" t="s">
        <v>202</v>
      </c>
      <c r="AN20" s="253" t="s">
        <v>121</v>
      </c>
      <c r="AO20" s="154"/>
      <c r="AP20" s="154"/>
      <c r="AQ20" s="196"/>
      <c r="AR20" s="154"/>
      <c r="AS20" s="154"/>
      <c r="AT20" s="154"/>
      <c r="AU20" s="197"/>
      <c r="AV20" s="200"/>
      <c r="AW20" s="256"/>
      <c r="AX20" s="196" t="str">
        <f t="shared" si="3"/>
        <v>SI</v>
      </c>
      <c r="AY20" s="175" t="s">
        <v>122</v>
      </c>
      <c r="AZ20" s="208" t="str">
        <f t="shared" si="4"/>
        <v>EFECTIVA</v>
      </c>
      <c r="BA20" s="214" t="str">
        <f t="shared" si="5"/>
        <v>NO</v>
      </c>
      <c r="BB20" s="197" t="s">
        <v>168</v>
      </c>
      <c r="BC20" s="215" t="s">
        <v>169</v>
      </c>
    </row>
    <row r="21" spans="2:55" ht="44.25" hidden="1" customHeight="1" x14ac:dyDescent="0.2">
      <c r="B21" s="186" t="s">
        <v>109</v>
      </c>
      <c r="C21" s="325"/>
      <c r="D21" s="153" t="s">
        <v>214</v>
      </c>
      <c r="E21" s="193" t="s">
        <v>215</v>
      </c>
      <c r="F21" s="193" t="s">
        <v>216</v>
      </c>
      <c r="G21" s="194" t="s">
        <v>217</v>
      </c>
      <c r="H21" s="194" t="s">
        <v>218</v>
      </c>
      <c r="I21" s="153">
        <v>1</v>
      </c>
      <c r="J21" s="194" t="s">
        <v>179</v>
      </c>
      <c r="K21" s="187">
        <v>1</v>
      </c>
      <c r="L21" s="195">
        <v>45293</v>
      </c>
      <c r="M21" s="195">
        <v>45626</v>
      </c>
      <c r="N21" s="192"/>
      <c r="O21" s="246"/>
      <c r="P21" s="196"/>
      <c r="Q21" s="188"/>
      <c r="R21" s="189"/>
      <c r="S21" s="190"/>
      <c r="T21" s="197" t="s">
        <v>172</v>
      </c>
      <c r="U21" s="186" t="s">
        <v>202</v>
      </c>
      <c r="V21" s="253" t="s">
        <v>119</v>
      </c>
      <c r="W21" s="192">
        <v>45838</v>
      </c>
      <c r="X21" s="197"/>
      <c r="Y21" s="196"/>
      <c r="Z21" s="188" t="str">
        <f t="shared" si="0"/>
        <v/>
      </c>
      <c r="AA21" s="189" t="str">
        <f t="shared" si="1"/>
        <v/>
      </c>
      <c r="AB21" s="190" t="str">
        <f t="shared" si="2"/>
        <v/>
      </c>
      <c r="AC21" s="197" t="s">
        <v>172</v>
      </c>
      <c r="AD21" s="186" t="s">
        <v>202</v>
      </c>
      <c r="AE21" s="253" t="s">
        <v>119</v>
      </c>
      <c r="AF21" s="192"/>
      <c r="AG21" s="201"/>
      <c r="AH21" s="196"/>
      <c r="AI21" s="188" t="str">
        <f t="shared" ref="AI21" si="18">(IF(AH21="","",IF(OR($I21=0,$I21="",AF21=""),"",AH21/$I21)))</f>
        <v/>
      </c>
      <c r="AJ21" s="189" t="str">
        <f t="shared" ref="AJ21" si="19">(IF(OR($K21="",AI21=""),"",IF(OR($K21=0,AI21=0),0,IF((AI21*100%)/$K21&gt;100%,100%,(AI21*100%)/$K21))))</f>
        <v/>
      </c>
      <c r="AK21" s="190" t="str">
        <f t="shared" ref="AK21" si="20">IF(AH21="","",IF(AJ21&lt;100%, IF(AJ21&lt;100%, "ALERTA","EN TERMINO"), IF(AJ21=100%, "OK", "EN TERMINO")))</f>
        <v/>
      </c>
      <c r="AL21" s="197" t="s">
        <v>173</v>
      </c>
      <c r="AM21" s="186" t="s">
        <v>202</v>
      </c>
      <c r="AN21" s="253" t="s">
        <v>121</v>
      </c>
      <c r="AO21" s="192"/>
      <c r="AP21" s="246"/>
      <c r="AQ21" s="196"/>
      <c r="AR21" s="188" t="str">
        <f t="shared" ref="AR21" si="21">(IF(AQ21="","",IF(OR($I21=0,$I21="",AO21=""),"",AQ21/$I21)))</f>
        <v/>
      </c>
      <c r="AS21" s="189" t="str">
        <f t="shared" ref="AS21" si="22">(IF(OR($K21="",AR21=""),"",IF(OR($K21=0,AR21=0),0,IF((AR21*100%)/$K21&gt;100%,100%,(AR21*100%)/$K21))))</f>
        <v/>
      </c>
      <c r="AT21" s="190" t="str">
        <f t="shared" ref="AT21" si="23">IF(AQ21="","",IF(AS21&lt;100%, IF(AS21&lt;100%, "ALERTA","EN TERMINO"), IF(AS21=100%, "OK", "EN TERMINO")))</f>
        <v/>
      </c>
      <c r="AU21" s="199"/>
      <c r="AV21" s="186"/>
      <c r="AW21" s="256"/>
      <c r="AX21" s="196" t="str">
        <f t="shared" si="3"/>
        <v>SI</v>
      </c>
      <c r="AY21" s="175" t="s">
        <v>122</v>
      </c>
      <c r="AZ21" s="208" t="s">
        <v>153</v>
      </c>
      <c r="BA21" s="214" t="str">
        <f t="shared" si="5"/>
        <v>SI</v>
      </c>
      <c r="BB21" s="197" t="s">
        <v>138</v>
      </c>
      <c r="BC21" s="215" t="s">
        <v>139</v>
      </c>
    </row>
    <row r="22" spans="2:55" ht="35.1" hidden="1" customHeight="1" x14ac:dyDescent="0.2">
      <c r="B22" s="186" t="s">
        <v>109</v>
      </c>
      <c r="C22" s="325"/>
      <c r="D22" s="153" t="s">
        <v>219</v>
      </c>
      <c r="E22" s="193" t="s">
        <v>220</v>
      </c>
      <c r="F22" s="193" t="s">
        <v>221</v>
      </c>
      <c r="G22" s="194" t="s">
        <v>222</v>
      </c>
      <c r="H22" s="194" t="s">
        <v>178</v>
      </c>
      <c r="I22" s="153">
        <v>1</v>
      </c>
      <c r="J22" s="194" t="s">
        <v>179</v>
      </c>
      <c r="K22" s="187">
        <v>1</v>
      </c>
      <c r="L22" s="195">
        <v>45293</v>
      </c>
      <c r="M22" s="195">
        <v>45337</v>
      </c>
      <c r="N22" s="196"/>
      <c r="O22" s="154"/>
      <c r="P22" s="196"/>
      <c r="Q22" s="154"/>
      <c r="R22" s="154"/>
      <c r="S22" s="154"/>
      <c r="T22" s="197" t="s">
        <v>166</v>
      </c>
      <c r="U22" s="186" t="s">
        <v>202</v>
      </c>
      <c r="V22" s="253" t="s">
        <v>121</v>
      </c>
      <c r="W22" s="192">
        <v>45838</v>
      </c>
      <c r="X22" s="154"/>
      <c r="Y22" s="196"/>
      <c r="Z22" s="188"/>
      <c r="AA22" s="189"/>
      <c r="AB22" s="190"/>
      <c r="AC22" s="197" t="s">
        <v>166</v>
      </c>
      <c r="AD22" s="186" t="s">
        <v>202</v>
      </c>
      <c r="AE22" s="253" t="s">
        <v>121</v>
      </c>
      <c r="AF22" s="192"/>
      <c r="AG22" s="154"/>
      <c r="AH22" s="154"/>
      <c r="AI22" s="154"/>
      <c r="AJ22" s="154"/>
      <c r="AK22" s="154"/>
      <c r="AL22" s="197" t="s">
        <v>223</v>
      </c>
      <c r="AM22" s="186" t="s">
        <v>202</v>
      </c>
      <c r="AN22" s="253" t="s">
        <v>121</v>
      </c>
      <c r="AO22" s="154"/>
      <c r="AP22" s="154"/>
      <c r="AQ22" s="196"/>
      <c r="AR22" s="154"/>
      <c r="AS22" s="154"/>
      <c r="AT22" s="154"/>
      <c r="AU22" s="197"/>
      <c r="AV22" s="200"/>
      <c r="AW22" s="256"/>
      <c r="AX22" s="196" t="str">
        <f t="shared" si="3"/>
        <v>SI</v>
      </c>
      <c r="AY22" s="175" t="s">
        <v>122</v>
      </c>
      <c r="AZ22" s="208" t="str">
        <f t="shared" si="4"/>
        <v>EFECTIVA</v>
      </c>
      <c r="BA22" s="214" t="str">
        <f t="shared" si="5"/>
        <v>NO</v>
      </c>
      <c r="BB22" s="197" t="s">
        <v>168</v>
      </c>
      <c r="BC22" s="215" t="s">
        <v>169</v>
      </c>
    </row>
    <row r="23" spans="2:55" ht="44.25" hidden="1" customHeight="1" x14ac:dyDescent="0.2">
      <c r="B23" s="186" t="s">
        <v>109</v>
      </c>
      <c r="C23" s="325"/>
      <c r="D23" s="153" t="s">
        <v>224</v>
      </c>
      <c r="E23" s="193" t="s">
        <v>225</v>
      </c>
      <c r="F23" s="193" t="s">
        <v>226</v>
      </c>
      <c r="G23" s="194" t="s">
        <v>227</v>
      </c>
      <c r="H23" s="194" t="s">
        <v>228</v>
      </c>
      <c r="I23" s="153">
        <v>2</v>
      </c>
      <c r="J23" s="194" t="s">
        <v>179</v>
      </c>
      <c r="K23" s="187">
        <v>1</v>
      </c>
      <c r="L23" s="198">
        <v>45300</v>
      </c>
      <c r="M23" s="195">
        <v>45626</v>
      </c>
      <c r="N23" s="192"/>
      <c r="O23" s="199"/>
      <c r="P23" s="196"/>
      <c r="Q23" s="188"/>
      <c r="R23" s="189"/>
      <c r="S23" s="190"/>
      <c r="T23" s="197" t="s">
        <v>172</v>
      </c>
      <c r="U23" s="186" t="s">
        <v>202</v>
      </c>
      <c r="V23" s="253" t="s">
        <v>119</v>
      </c>
      <c r="W23" s="192">
        <v>45838</v>
      </c>
      <c r="X23" s="154"/>
      <c r="Y23" s="196"/>
      <c r="Z23" s="188" t="str">
        <f t="shared" si="0"/>
        <v/>
      </c>
      <c r="AA23" s="189" t="str">
        <f t="shared" si="1"/>
        <v/>
      </c>
      <c r="AB23" s="190" t="str">
        <f t="shared" si="2"/>
        <v/>
      </c>
      <c r="AC23" s="197" t="s">
        <v>172</v>
      </c>
      <c r="AD23" s="186" t="s">
        <v>202</v>
      </c>
      <c r="AE23" s="253" t="s">
        <v>119</v>
      </c>
      <c r="AF23" s="192"/>
      <c r="AG23" s="196"/>
      <c r="AH23" s="196"/>
      <c r="AI23" s="188" t="str">
        <f t="shared" ref="AI23" si="24">(IF(AH23="","",IF(OR($I23=0,$I23="",AF23=""),"",AH23/$I23)))</f>
        <v/>
      </c>
      <c r="AJ23" s="189" t="str">
        <f t="shared" ref="AJ23" si="25">(IF(OR($K23="",AI23=""),"",IF(OR($K23=0,AI23=0),0,IF((AI23*100%)/$K23&gt;100%,100%,(AI23*100%)/$K23))))</f>
        <v/>
      </c>
      <c r="AK23" s="190" t="str">
        <f t="shared" ref="AK23" si="26">IF(AH23="","",IF(AJ23&lt;100%, IF(AJ23&lt;100%, "ALERTA","EN TERMINO"), IF(AJ23=100%, "OK", "EN TERMINO")))</f>
        <v/>
      </c>
      <c r="AL23" s="197" t="s">
        <v>173</v>
      </c>
      <c r="AM23" s="186" t="s">
        <v>202</v>
      </c>
      <c r="AN23" s="253" t="s">
        <v>121</v>
      </c>
      <c r="AO23" s="192"/>
      <c r="AP23" s="199"/>
      <c r="AQ23" s="196"/>
      <c r="AR23" s="188" t="str">
        <f t="shared" ref="AR23" si="27">(IF(AQ23="","",IF(OR($I23=0,$I23="",AO23=""),"",AQ23/$I23)))</f>
        <v/>
      </c>
      <c r="AS23" s="189" t="str">
        <f t="shared" ref="AS23" si="28">(IF(OR($K23="",AR23=""),"",IF(OR($K23=0,AR23=0),0,IF((AR23*100%)/$K23&gt;100%,100%,(AR23*100%)/$K23))))</f>
        <v/>
      </c>
      <c r="AT23" s="190" t="str">
        <f t="shared" ref="AT23" si="29">IF(AQ23="","",IF(AS23&lt;100%, IF(AS23&lt;100%, "ALERTA","EN TERMINO"), IF(AS23=100%, "OK", "EN TERMINO")))</f>
        <v/>
      </c>
      <c r="AU23" s="199"/>
      <c r="AV23" s="186"/>
      <c r="AW23" s="256"/>
      <c r="AX23" s="196" t="str">
        <f t="shared" si="3"/>
        <v>SI</v>
      </c>
      <c r="AY23" s="175" t="s">
        <v>122</v>
      </c>
      <c r="AZ23" s="208" t="str">
        <f t="shared" si="4"/>
        <v>EFECTIVA</v>
      </c>
      <c r="BA23" s="214" t="str">
        <f t="shared" si="5"/>
        <v>NO</v>
      </c>
      <c r="BB23" s="197" t="s">
        <v>138</v>
      </c>
      <c r="BC23" s="215" t="s">
        <v>139</v>
      </c>
    </row>
    <row r="24" spans="2:55" ht="35.1" hidden="1" customHeight="1" x14ac:dyDescent="0.2">
      <c r="B24" s="186" t="s">
        <v>109</v>
      </c>
      <c r="C24" s="325"/>
      <c r="D24" s="153" t="s">
        <v>229</v>
      </c>
      <c r="E24" s="193" t="s">
        <v>230</v>
      </c>
      <c r="F24" s="193" t="s">
        <v>231</v>
      </c>
      <c r="G24" s="194" t="s">
        <v>232</v>
      </c>
      <c r="H24" s="194" t="s">
        <v>233</v>
      </c>
      <c r="I24" s="153">
        <v>1</v>
      </c>
      <c r="J24" s="194" t="s">
        <v>179</v>
      </c>
      <c r="K24" s="187">
        <v>1</v>
      </c>
      <c r="L24" s="198">
        <v>45300</v>
      </c>
      <c r="M24" s="195">
        <v>45351</v>
      </c>
      <c r="N24" s="196"/>
      <c r="O24" s="154"/>
      <c r="P24" s="196"/>
      <c r="Q24" s="154"/>
      <c r="R24" s="154"/>
      <c r="S24" s="154"/>
      <c r="T24" s="197" t="s">
        <v>166</v>
      </c>
      <c r="U24" s="186" t="s">
        <v>202</v>
      </c>
      <c r="V24" s="253" t="s">
        <v>121</v>
      </c>
      <c r="W24" s="192">
        <v>45838</v>
      </c>
      <c r="X24" s="154"/>
      <c r="Y24" s="196"/>
      <c r="Z24" s="188"/>
      <c r="AA24" s="189"/>
      <c r="AB24" s="190"/>
      <c r="AC24" s="197" t="s">
        <v>166</v>
      </c>
      <c r="AD24" s="186" t="s">
        <v>202</v>
      </c>
      <c r="AE24" s="253" t="s">
        <v>121</v>
      </c>
      <c r="AF24" s="192"/>
      <c r="AG24" s="154"/>
      <c r="AH24" s="154"/>
      <c r="AI24" s="154"/>
      <c r="AJ24" s="154"/>
      <c r="AK24" s="154"/>
      <c r="AL24" s="197" t="s">
        <v>167</v>
      </c>
      <c r="AM24" s="186" t="s">
        <v>202</v>
      </c>
      <c r="AN24" s="253" t="s">
        <v>121</v>
      </c>
      <c r="AO24" s="154"/>
      <c r="AP24" s="154"/>
      <c r="AQ24" s="196"/>
      <c r="AR24" s="154"/>
      <c r="AS24" s="154"/>
      <c r="AT24" s="154"/>
      <c r="AU24" s="197"/>
      <c r="AV24" s="200"/>
      <c r="AW24" s="256"/>
      <c r="AX24" s="196" t="str">
        <f t="shared" si="3"/>
        <v>SI</v>
      </c>
      <c r="AY24" s="175" t="s">
        <v>122</v>
      </c>
      <c r="AZ24" s="208" t="str">
        <f t="shared" si="4"/>
        <v>EFECTIVA</v>
      </c>
      <c r="BA24" s="214" t="str">
        <f t="shared" si="5"/>
        <v>NO</v>
      </c>
      <c r="BB24" s="197" t="s">
        <v>168</v>
      </c>
      <c r="BC24" s="215" t="s">
        <v>169</v>
      </c>
    </row>
    <row r="25" spans="2:55" ht="48" hidden="1" customHeight="1" x14ac:dyDescent="0.25">
      <c r="B25" s="186" t="s">
        <v>109</v>
      </c>
      <c r="C25" s="325"/>
      <c r="D25" s="153" t="s">
        <v>234</v>
      </c>
      <c r="E25" s="193" t="s">
        <v>235</v>
      </c>
      <c r="F25" s="193" t="s">
        <v>236</v>
      </c>
      <c r="G25" s="194" t="s">
        <v>237</v>
      </c>
      <c r="H25" s="194" t="s">
        <v>238</v>
      </c>
      <c r="I25" s="153">
        <v>1</v>
      </c>
      <c r="J25" s="194" t="s">
        <v>239</v>
      </c>
      <c r="K25" s="187">
        <v>1</v>
      </c>
      <c r="L25" s="198">
        <v>45300</v>
      </c>
      <c r="M25" s="195">
        <v>45636</v>
      </c>
      <c r="N25" s="231"/>
      <c r="O25" s="200"/>
      <c r="P25" s="196"/>
      <c r="Q25" s="188"/>
      <c r="R25" s="189"/>
      <c r="S25" s="190"/>
      <c r="T25" s="197" t="s">
        <v>172</v>
      </c>
      <c r="U25" s="186" t="s">
        <v>202</v>
      </c>
      <c r="V25" s="253" t="s">
        <v>119</v>
      </c>
      <c r="W25" s="192">
        <v>45838</v>
      </c>
      <c r="X25" s="200"/>
      <c r="Y25" s="196"/>
      <c r="Z25" s="188" t="str">
        <f t="shared" si="0"/>
        <v/>
      </c>
      <c r="AA25" s="189" t="str">
        <f t="shared" si="1"/>
        <v/>
      </c>
      <c r="AB25" s="190" t="str">
        <f t="shared" si="2"/>
        <v/>
      </c>
      <c r="AC25" s="197" t="s">
        <v>172</v>
      </c>
      <c r="AD25" s="186" t="s">
        <v>202</v>
      </c>
      <c r="AE25" s="253" t="s">
        <v>119</v>
      </c>
      <c r="AF25" s="192"/>
      <c r="AG25" s="200"/>
      <c r="AH25" s="196"/>
      <c r="AI25" s="188" t="str">
        <f t="shared" ref="AI25" si="30">(IF(AH25="","",IF(OR($I25=0,$I25="",AF25=""),"",AH25/$I25)))</f>
        <v/>
      </c>
      <c r="AJ25" s="189" t="str">
        <f t="shared" ref="AJ25" si="31">(IF(OR($K25="",AI25=""),"",IF(OR($K25=0,AI25=0),0,IF((AI25*100%)/$K25&gt;100%,100%,(AI25*100%)/$K25))))</f>
        <v/>
      </c>
      <c r="AK25" s="190" t="str">
        <f t="shared" ref="AK25" si="32">IF(AH25="","",IF(AJ25&lt;100%, IF(AJ25&lt;100%, "ALERTA","EN TERMINO"), IF(AJ25=100%, "OK", "EN TERMINO")))</f>
        <v/>
      </c>
      <c r="AL25" s="197" t="s">
        <v>173</v>
      </c>
      <c r="AM25" s="186" t="s">
        <v>202</v>
      </c>
      <c r="AN25" s="253" t="s">
        <v>121</v>
      </c>
      <c r="AO25" s="231"/>
      <c r="AP25" s="200"/>
      <c r="AQ25" s="196"/>
      <c r="AR25" s="188" t="str">
        <f t="shared" ref="AR25" si="33">(IF(AQ25="","",IF(OR($I25=0,$I25="",AO25=""),"",AQ25/$I25)))</f>
        <v/>
      </c>
      <c r="AS25" s="189" t="str">
        <f t="shared" ref="AS25" si="34">(IF(OR($K25="",AR25=""),"",IF(OR($K25=0,AR25=0),0,IF((AR25*100%)/$K25&gt;100%,100%,(AR25*100%)/$K25))))</f>
        <v/>
      </c>
      <c r="AT25" s="190" t="str">
        <f t="shared" ref="AT25" si="35">IF(AQ25="","",IF(AS25&lt;100%, IF(AS25&lt;100%, "ALERTA","EN TERMINO"), IF(AS25=100%, "OK", "EN TERMINO")))</f>
        <v/>
      </c>
      <c r="AU25" s="199"/>
      <c r="AV25" s="186"/>
      <c r="AW25" s="256"/>
      <c r="AX25" s="196" t="str">
        <f t="shared" si="3"/>
        <v>SI</v>
      </c>
      <c r="AY25" s="175" t="s">
        <v>122</v>
      </c>
      <c r="AZ25" s="208" t="str">
        <f t="shared" si="4"/>
        <v>EFECTIVA</v>
      </c>
      <c r="BA25" s="214" t="str">
        <f t="shared" si="5"/>
        <v>NO</v>
      </c>
      <c r="BB25" s="197" t="s">
        <v>138</v>
      </c>
      <c r="BC25" s="215" t="s">
        <v>139</v>
      </c>
    </row>
    <row r="26" spans="2:55" ht="48" hidden="1" customHeight="1" x14ac:dyDescent="0.2">
      <c r="B26" s="186" t="s">
        <v>109</v>
      </c>
      <c r="C26" s="325"/>
      <c r="D26" s="153" t="s">
        <v>240</v>
      </c>
      <c r="E26" s="193" t="s">
        <v>241</v>
      </c>
      <c r="F26" s="193" t="s">
        <v>242</v>
      </c>
      <c r="G26" s="194" t="s">
        <v>243</v>
      </c>
      <c r="H26" s="194" t="s">
        <v>244</v>
      </c>
      <c r="I26" s="153">
        <v>1</v>
      </c>
      <c r="J26" s="194" t="s">
        <v>116</v>
      </c>
      <c r="K26" s="187">
        <v>1</v>
      </c>
      <c r="L26" s="198">
        <v>45300</v>
      </c>
      <c r="M26" s="195">
        <v>45473</v>
      </c>
      <c r="N26" s="154"/>
      <c r="O26" s="154"/>
      <c r="P26" s="196"/>
      <c r="Q26" s="154"/>
      <c r="R26" s="154"/>
      <c r="S26" s="154"/>
      <c r="T26" s="197" t="s">
        <v>212</v>
      </c>
      <c r="U26" s="186" t="s">
        <v>202</v>
      </c>
      <c r="V26" s="253" t="s">
        <v>119</v>
      </c>
      <c r="W26" s="192">
        <v>45838</v>
      </c>
      <c r="X26" s="202"/>
      <c r="Y26" s="196"/>
      <c r="Z26" s="188" t="str">
        <f t="shared" si="0"/>
        <v/>
      </c>
      <c r="AA26" s="189" t="str">
        <f t="shared" si="1"/>
        <v/>
      </c>
      <c r="AB26" s="190" t="str">
        <f t="shared" si="2"/>
        <v/>
      </c>
      <c r="AC26" s="197" t="s">
        <v>212</v>
      </c>
      <c r="AD26" s="186" t="s">
        <v>202</v>
      </c>
      <c r="AE26" s="253" t="s">
        <v>119</v>
      </c>
      <c r="AF26" s="192"/>
      <c r="AG26" s="154"/>
      <c r="AH26" s="154"/>
      <c r="AI26" s="154"/>
      <c r="AJ26" s="154"/>
      <c r="AK26" s="154"/>
      <c r="AL26" s="197" t="s">
        <v>213</v>
      </c>
      <c r="AM26" s="186" t="s">
        <v>202</v>
      </c>
      <c r="AN26" s="253" t="s">
        <v>121</v>
      </c>
      <c r="AO26" s="154"/>
      <c r="AP26" s="154"/>
      <c r="AQ26" s="196"/>
      <c r="AR26" s="154"/>
      <c r="AS26" s="154"/>
      <c r="AT26" s="154"/>
      <c r="AU26" s="197"/>
      <c r="AV26" s="186"/>
      <c r="AW26" s="256"/>
      <c r="AX26" s="196" t="str">
        <f t="shared" si="3"/>
        <v>SI</v>
      </c>
      <c r="AY26" s="175" t="s">
        <v>122</v>
      </c>
      <c r="AZ26" s="208" t="str">
        <f t="shared" si="4"/>
        <v>EFECTIVA</v>
      </c>
      <c r="BA26" s="214" t="str">
        <f t="shared" si="5"/>
        <v>NO</v>
      </c>
      <c r="BB26" s="197" t="s">
        <v>138</v>
      </c>
      <c r="BC26" s="215" t="s">
        <v>139</v>
      </c>
    </row>
    <row r="27" spans="2:55" ht="48" hidden="1" customHeight="1" x14ac:dyDescent="0.2">
      <c r="B27" s="186" t="s">
        <v>109</v>
      </c>
      <c r="C27" s="325"/>
      <c r="D27" s="153" t="s">
        <v>245</v>
      </c>
      <c r="E27" s="193" t="s">
        <v>246</v>
      </c>
      <c r="F27" s="193" t="s">
        <v>247</v>
      </c>
      <c r="G27" s="194" t="s">
        <v>248</v>
      </c>
      <c r="H27" s="194" t="s">
        <v>249</v>
      </c>
      <c r="I27" s="153">
        <v>1</v>
      </c>
      <c r="J27" s="194" t="s">
        <v>179</v>
      </c>
      <c r="K27" s="187">
        <v>1</v>
      </c>
      <c r="L27" s="198">
        <v>45293</v>
      </c>
      <c r="M27" s="195">
        <v>45636</v>
      </c>
      <c r="N27" s="192"/>
      <c r="O27" s="201"/>
      <c r="P27" s="200"/>
      <c r="Q27" s="188"/>
      <c r="R27" s="189"/>
      <c r="S27" s="190"/>
      <c r="T27" s="197" t="s">
        <v>172</v>
      </c>
      <c r="U27" s="186" t="s">
        <v>202</v>
      </c>
      <c r="V27" s="253" t="s">
        <v>119</v>
      </c>
      <c r="W27" s="192">
        <v>45838</v>
      </c>
      <c r="X27" s="199"/>
      <c r="Y27" s="196"/>
      <c r="Z27" s="188" t="str">
        <f t="shared" si="0"/>
        <v/>
      </c>
      <c r="AA27" s="189" t="str">
        <f t="shared" si="1"/>
        <v/>
      </c>
      <c r="AB27" s="190" t="str">
        <f t="shared" si="2"/>
        <v/>
      </c>
      <c r="AC27" s="197" t="s">
        <v>172</v>
      </c>
      <c r="AD27" s="186" t="s">
        <v>202</v>
      </c>
      <c r="AE27" s="253" t="s">
        <v>119</v>
      </c>
      <c r="AF27" s="192"/>
      <c r="AG27" s="201"/>
      <c r="AH27" s="196"/>
      <c r="AI27" s="188" t="str">
        <f t="shared" ref="AI27:AI28" si="36">(IF(AH27="","",IF(OR($I27=0,$I27="",AF27=""),"",AH27/$I27)))</f>
        <v/>
      </c>
      <c r="AJ27" s="189" t="str">
        <f t="shared" ref="AJ27:AJ28" si="37">(IF(OR($K27="",AI27=""),"",IF(OR($K27=0,AI27=0),0,IF((AI27*100%)/$K27&gt;100%,100%,(AI27*100%)/$K27))))</f>
        <v/>
      </c>
      <c r="AK27" s="190" t="str">
        <f t="shared" ref="AK27:AK28" si="38">IF(AH27="","",IF(AJ27&lt;100%, IF(AJ27&lt;100%, "ALERTA","EN TERMINO"), IF(AJ27=100%, "OK", "EN TERMINO")))</f>
        <v/>
      </c>
      <c r="AL27" s="197" t="s">
        <v>173</v>
      </c>
      <c r="AM27" s="186" t="s">
        <v>202</v>
      </c>
      <c r="AN27" s="253" t="s">
        <v>121</v>
      </c>
      <c r="AO27" s="192"/>
      <c r="AP27" s="201"/>
      <c r="AQ27" s="200"/>
      <c r="AR27" s="188" t="str">
        <f t="shared" ref="AR27" si="39">(IF(AQ27="","",IF(OR($I27=0,$I27="",AO27=""),"",AQ27/$I27)))</f>
        <v/>
      </c>
      <c r="AS27" s="189" t="str">
        <f t="shared" ref="AS27" si="40">(IF(OR($K27="",AR27=""),"",IF(OR($K27=0,AR27=0),0,IF((AR27*100%)/$K27&gt;100%,100%,(AR27*100%)/$K27))))</f>
        <v/>
      </c>
      <c r="AT27" s="190" t="str">
        <f t="shared" ref="AT27" si="41">IF(AQ27="","",IF(AS27&lt;100%, IF(AS27&lt;100%, "ALERTA","EN TERMINO"), IF(AS27=100%, "OK", "EN TERMINO")))</f>
        <v/>
      </c>
      <c r="AU27" s="199"/>
      <c r="AV27" s="186"/>
      <c r="AW27" s="256"/>
      <c r="AX27" s="196" t="str">
        <f t="shared" si="3"/>
        <v>SI</v>
      </c>
      <c r="AY27" s="175" t="s">
        <v>122</v>
      </c>
      <c r="AZ27" s="208" t="str">
        <f t="shared" si="4"/>
        <v>EFECTIVA</v>
      </c>
      <c r="BA27" s="214" t="str">
        <f t="shared" si="5"/>
        <v>NO</v>
      </c>
      <c r="BB27" s="197" t="s">
        <v>138</v>
      </c>
      <c r="BC27" s="215" t="s">
        <v>139</v>
      </c>
    </row>
    <row r="28" spans="2:55" ht="48" hidden="1" customHeight="1" x14ac:dyDescent="0.2">
      <c r="B28" s="186" t="s">
        <v>109</v>
      </c>
      <c r="C28" s="325"/>
      <c r="D28" s="153" t="s">
        <v>245</v>
      </c>
      <c r="E28" s="193" t="s">
        <v>246</v>
      </c>
      <c r="F28" s="193" t="s">
        <v>247</v>
      </c>
      <c r="G28" s="194" t="s">
        <v>250</v>
      </c>
      <c r="H28" s="194" t="s">
        <v>251</v>
      </c>
      <c r="I28" s="153">
        <v>1</v>
      </c>
      <c r="J28" s="194" t="s">
        <v>179</v>
      </c>
      <c r="K28" s="187">
        <v>1</v>
      </c>
      <c r="L28" s="198">
        <v>45293</v>
      </c>
      <c r="M28" s="195">
        <v>45636</v>
      </c>
      <c r="N28" s="192"/>
      <c r="O28" s="199"/>
      <c r="P28" s="196"/>
      <c r="Q28" s="188"/>
      <c r="R28" s="189"/>
      <c r="S28" s="190"/>
      <c r="T28" s="197" t="s">
        <v>172</v>
      </c>
      <c r="U28" s="186" t="s">
        <v>202</v>
      </c>
      <c r="V28" s="253" t="s">
        <v>119</v>
      </c>
      <c r="W28" s="192">
        <v>45838</v>
      </c>
      <c r="X28" s="199"/>
      <c r="Y28" s="196"/>
      <c r="Z28" s="188" t="str">
        <f t="shared" si="0"/>
        <v/>
      </c>
      <c r="AA28" s="189" t="str">
        <f t="shared" si="1"/>
        <v/>
      </c>
      <c r="AB28" s="190" t="str">
        <f t="shared" si="2"/>
        <v/>
      </c>
      <c r="AC28" s="197" t="s">
        <v>172</v>
      </c>
      <c r="AD28" s="186" t="s">
        <v>202</v>
      </c>
      <c r="AE28" s="253" t="s">
        <v>119</v>
      </c>
      <c r="AF28" s="192"/>
      <c r="AG28" s="154"/>
      <c r="AH28" s="196"/>
      <c r="AI28" s="188" t="str">
        <f t="shared" si="36"/>
        <v/>
      </c>
      <c r="AJ28" s="189" t="str">
        <f t="shared" si="37"/>
        <v/>
      </c>
      <c r="AK28" s="190" t="str">
        <f t="shared" si="38"/>
        <v/>
      </c>
      <c r="AL28" s="197" t="s">
        <v>173</v>
      </c>
      <c r="AM28" s="186" t="s">
        <v>202</v>
      </c>
      <c r="AN28" s="253" t="s">
        <v>121</v>
      </c>
      <c r="AO28" s="192"/>
      <c r="AP28" s="199"/>
      <c r="AQ28" s="196"/>
      <c r="AR28" s="188" t="str">
        <f t="shared" ref="AR28" si="42">(IF(AQ28="","",IF(OR($I28=0,$I28="",AO28=""),"",AQ28/$I28)))</f>
        <v/>
      </c>
      <c r="AS28" s="189" t="str">
        <f t="shared" ref="AS28" si="43">(IF(OR($K28="",AR28=""),"",IF(OR($K28=0,AR28=0),0,IF((AR28*100%)/$K28&gt;100%,100%,(AR28*100%)/$K28))))</f>
        <v/>
      </c>
      <c r="AT28" s="190" t="str">
        <f t="shared" ref="AT28" si="44">IF(AQ28="","",IF(AS28&lt;100%, IF(AS28&lt;100%, "ALERTA","EN TERMINO"), IF(AS28=100%, "OK", "EN TERMINO")))</f>
        <v/>
      </c>
      <c r="AU28" s="199"/>
      <c r="AV28" s="186"/>
      <c r="AW28" s="256"/>
      <c r="AX28" s="196" t="str">
        <f t="shared" si="3"/>
        <v>SI</v>
      </c>
      <c r="AY28" s="175" t="s">
        <v>122</v>
      </c>
      <c r="AZ28" s="208" t="str">
        <f t="shared" si="4"/>
        <v>EFECTIVA</v>
      </c>
      <c r="BA28" s="214" t="str">
        <f t="shared" si="5"/>
        <v>NO</v>
      </c>
      <c r="BB28" s="197" t="s">
        <v>138</v>
      </c>
      <c r="BC28" s="215" t="s">
        <v>139</v>
      </c>
    </row>
    <row r="29" spans="2:55" ht="48" hidden="1" customHeight="1" x14ac:dyDescent="0.2">
      <c r="B29" s="216" t="s">
        <v>109</v>
      </c>
      <c r="C29" s="326"/>
      <c r="D29" s="217" t="s">
        <v>252</v>
      </c>
      <c r="E29" s="218" t="s">
        <v>253</v>
      </c>
      <c r="F29" s="218" t="s">
        <v>128</v>
      </c>
      <c r="G29" s="219" t="s">
        <v>254</v>
      </c>
      <c r="H29" s="219" t="s">
        <v>255</v>
      </c>
      <c r="I29" s="217">
        <v>1</v>
      </c>
      <c r="J29" s="220" t="s">
        <v>131</v>
      </c>
      <c r="K29" s="221">
        <v>1</v>
      </c>
      <c r="L29" s="222">
        <v>45300</v>
      </c>
      <c r="M29" s="313">
        <v>45473</v>
      </c>
      <c r="N29" s="228"/>
      <c r="O29" s="228"/>
      <c r="P29" s="233"/>
      <c r="Q29" s="228"/>
      <c r="R29" s="228"/>
      <c r="S29" s="228"/>
      <c r="T29" s="226" t="s">
        <v>212</v>
      </c>
      <c r="U29" s="216" t="s">
        <v>202</v>
      </c>
      <c r="V29" s="253" t="s">
        <v>119</v>
      </c>
      <c r="W29" s="192">
        <v>45838</v>
      </c>
      <c r="X29" s="191"/>
      <c r="Y29" s="196"/>
      <c r="Z29" s="223" t="str">
        <f t="shared" si="0"/>
        <v/>
      </c>
      <c r="AA29" s="224" t="str">
        <f t="shared" si="1"/>
        <v/>
      </c>
      <c r="AB29" s="225" t="str">
        <f t="shared" si="2"/>
        <v/>
      </c>
      <c r="AC29" s="226" t="s">
        <v>212</v>
      </c>
      <c r="AD29" s="216" t="s">
        <v>202</v>
      </c>
      <c r="AE29" s="253" t="s">
        <v>119</v>
      </c>
      <c r="AF29" s="227"/>
      <c r="AG29" s="228"/>
      <c r="AH29" s="228"/>
      <c r="AI29" s="228"/>
      <c r="AJ29" s="228"/>
      <c r="AK29" s="228"/>
      <c r="AL29" s="226" t="s">
        <v>213</v>
      </c>
      <c r="AM29" s="216" t="s">
        <v>202</v>
      </c>
      <c r="AN29" s="253" t="s">
        <v>121</v>
      </c>
      <c r="AO29" s="154"/>
      <c r="AP29" s="154"/>
      <c r="AQ29" s="196"/>
      <c r="AR29" s="228"/>
      <c r="AS29" s="228"/>
      <c r="AT29" s="228"/>
      <c r="AU29" s="226"/>
      <c r="AV29" s="216"/>
      <c r="AW29" s="256"/>
      <c r="AX29" s="196" t="str">
        <f t="shared" si="3"/>
        <v>SI</v>
      </c>
      <c r="AY29" s="175" t="s">
        <v>122</v>
      </c>
      <c r="AZ29" s="208" t="str">
        <f t="shared" si="4"/>
        <v>EFECTIVA</v>
      </c>
      <c r="BA29" s="214" t="str">
        <f t="shared" si="5"/>
        <v>NO</v>
      </c>
      <c r="BB29" s="197" t="s">
        <v>138</v>
      </c>
      <c r="BC29" s="215" t="s">
        <v>139</v>
      </c>
    </row>
    <row r="30" spans="2:55" ht="43.5" hidden="1" customHeight="1" x14ac:dyDescent="0.2">
      <c r="B30" s="186" t="s">
        <v>109</v>
      </c>
      <c r="C30" s="325" t="s">
        <v>256</v>
      </c>
      <c r="D30" s="153" t="s">
        <v>160</v>
      </c>
      <c r="E30" s="229" t="s">
        <v>257</v>
      </c>
      <c r="F30" s="218" t="s">
        <v>258</v>
      </c>
      <c r="G30" s="194" t="s">
        <v>259</v>
      </c>
      <c r="H30" s="194" t="s">
        <v>260</v>
      </c>
      <c r="I30" s="153">
        <v>1</v>
      </c>
      <c r="J30" s="205" t="s">
        <v>165</v>
      </c>
      <c r="K30" s="221">
        <v>1</v>
      </c>
      <c r="L30" s="222">
        <v>45576</v>
      </c>
      <c r="M30" s="222">
        <v>45657</v>
      </c>
      <c r="N30" s="192"/>
      <c r="O30" s="196"/>
      <c r="P30" s="196"/>
      <c r="Q30" s="188"/>
      <c r="R30" s="189"/>
      <c r="S30" s="190"/>
      <c r="T30" s="197" t="s">
        <v>172</v>
      </c>
      <c r="U30" s="186" t="s">
        <v>202</v>
      </c>
      <c r="V30" s="253" t="s">
        <v>119</v>
      </c>
      <c r="W30" s="192">
        <v>45838</v>
      </c>
      <c r="X30" s="154"/>
      <c r="Y30" s="154"/>
      <c r="Z30" s="154"/>
      <c r="AA30" s="154"/>
      <c r="AB30" s="154"/>
      <c r="AC30" s="197" t="s">
        <v>172</v>
      </c>
      <c r="AD30" s="186" t="s">
        <v>202</v>
      </c>
      <c r="AE30" s="253" t="s">
        <v>119</v>
      </c>
      <c r="AF30" s="154"/>
      <c r="AG30" s="154"/>
      <c r="AH30" s="154"/>
      <c r="AI30" s="154"/>
      <c r="AJ30" s="154"/>
      <c r="AK30" s="154"/>
      <c r="AL30" s="197" t="s">
        <v>173</v>
      </c>
      <c r="AM30" s="186" t="s">
        <v>202</v>
      </c>
      <c r="AN30" s="253" t="s">
        <v>121</v>
      </c>
      <c r="AO30" s="192"/>
      <c r="AP30" s="196"/>
      <c r="AQ30" s="196"/>
      <c r="AR30" s="188" t="str">
        <f t="shared" ref="AR30:AR32" si="45">(IF(AQ30="","",IF(OR($I30=0,$I30="",AO30=""),"",AQ30/$I30)))</f>
        <v/>
      </c>
      <c r="AS30" s="189" t="str">
        <f t="shared" ref="AS30:AS32" si="46">(IF(OR($K30="",AR30=""),"",IF(OR($K30=0,AR30=0),0,IF((AR30*100%)/$K30&gt;100%,100%,(AR30*100%)/$K30))))</f>
        <v/>
      </c>
      <c r="AT30" s="190" t="str">
        <f t="shared" ref="AT30:AT32" si="47">IF(AQ30="","",IF(AS30&lt;100%, IF(AS30&lt;100%, "ALERTA","EN TERMINO"), IF(AS30=100%, "OK", "EN TERMINO")))</f>
        <v/>
      </c>
      <c r="AU30" s="199"/>
      <c r="AV30" s="186"/>
      <c r="AW30" s="256"/>
      <c r="AX30" s="196" t="str">
        <f t="shared" si="3"/>
        <v>SI</v>
      </c>
      <c r="AY30" s="175" t="s">
        <v>122</v>
      </c>
      <c r="AZ30" s="208" t="str">
        <f t="shared" si="4"/>
        <v>EFECTIVA</v>
      </c>
      <c r="BA30" s="214" t="str">
        <f t="shared" si="5"/>
        <v>NO</v>
      </c>
      <c r="BB30" s="197" t="s">
        <v>138</v>
      </c>
      <c r="BC30" s="215" t="s">
        <v>139</v>
      </c>
    </row>
    <row r="31" spans="2:55" ht="43.5" hidden="1" customHeight="1" x14ac:dyDescent="0.2">
      <c r="B31" s="186" t="s">
        <v>109</v>
      </c>
      <c r="C31" s="325"/>
      <c r="D31" s="153" t="s">
        <v>189</v>
      </c>
      <c r="E31" s="229" t="s">
        <v>261</v>
      </c>
      <c r="F31" s="218" t="s">
        <v>262</v>
      </c>
      <c r="G31" s="194" t="s">
        <v>263</v>
      </c>
      <c r="H31" s="194" t="s">
        <v>264</v>
      </c>
      <c r="I31" s="153">
        <v>1</v>
      </c>
      <c r="J31" s="241" t="s">
        <v>165</v>
      </c>
      <c r="K31" s="239">
        <v>1</v>
      </c>
      <c r="L31" s="249">
        <v>45576</v>
      </c>
      <c r="M31" s="222">
        <v>45657</v>
      </c>
      <c r="N31" s="192"/>
      <c r="O31" s="196"/>
      <c r="P31" s="196"/>
      <c r="Q31" s="188"/>
      <c r="R31" s="189"/>
      <c r="S31" s="190"/>
      <c r="T31" s="197" t="s">
        <v>172</v>
      </c>
      <c r="U31" s="186" t="s">
        <v>202</v>
      </c>
      <c r="V31" s="253" t="s">
        <v>119</v>
      </c>
      <c r="W31" s="192">
        <v>45838</v>
      </c>
      <c r="X31" s="154"/>
      <c r="Y31" s="154"/>
      <c r="Z31" s="154"/>
      <c r="AA31" s="154"/>
      <c r="AB31" s="154"/>
      <c r="AC31" s="197" t="s">
        <v>172</v>
      </c>
      <c r="AD31" s="186" t="s">
        <v>202</v>
      </c>
      <c r="AE31" s="253" t="s">
        <v>119</v>
      </c>
      <c r="AF31" s="154"/>
      <c r="AG31" s="154"/>
      <c r="AH31" s="154"/>
      <c r="AI31" s="154"/>
      <c r="AJ31" s="154"/>
      <c r="AK31" s="154"/>
      <c r="AL31" s="197" t="s">
        <v>173</v>
      </c>
      <c r="AM31" s="186" t="s">
        <v>202</v>
      </c>
      <c r="AN31" s="253" t="s">
        <v>121</v>
      </c>
      <c r="AO31" s="192"/>
      <c r="AP31" s="196"/>
      <c r="AQ31" s="196"/>
      <c r="AR31" s="188" t="str">
        <f t="shared" si="45"/>
        <v/>
      </c>
      <c r="AS31" s="189" t="str">
        <f t="shared" si="46"/>
        <v/>
      </c>
      <c r="AT31" s="190" t="str">
        <f t="shared" si="47"/>
        <v/>
      </c>
      <c r="AU31" s="199"/>
      <c r="AV31" s="186"/>
      <c r="AW31" s="256"/>
      <c r="AX31" s="196" t="str">
        <f t="shared" si="3"/>
        <v>SI</v>
      </c>
      <c r="AY31" s="175" t="s">
        <v>122</v>
      </c>
      <c r="AZ31" s="208" t="str">
        <f t="shared" si="4"/>
        <v>EFECTIVA</v>
      </c>
      <c r="BA31" s="214" t="str">
        <f t="shared" si="5"/>
        <v>NO</v>
      </c>
      <c r="BB31" s="197" t="s">
        <v>138</v>
      </c>
      <c r="BC31" s="215" t="s">
        <v>139</v>
      </c>
    </row>
    <row r="32" spans="2:55" ht="88.5" hidden="1" customHeight="1" x14ac:dyDescent="0.2">
      <c r="B32" s="186" t="s">
        <v>109</v>
      </c>
      <c r="C32" s="325"/>
      <c r="D32" s="153" t="s">
        <v>194</v>
      </c>
      <c r="E32" s="229" t="s">
        <v>265</v>
      </c>
      <c r="F32" s="218" t="s">
        <v>266</v>
      </c>
      <c r="G32" s="194" t="s">
        <v>267</v>
      </c>
      <c r="H32" s="194" t="s">
        <v>268</v>
      </c>
      <c r="I32" s="153">
        <v>1</v>
      </c>
      <c r="J32" s="205" t="s">
        <v>179</v>
      </c>
      <c r="K32" s="242">
        <v>1</v>
      </c>
      <c r="L32" s="222">
        <v>45658</v>
      </c>
      <c r="M32" s="222">
        <v>45838</v>
      </c>
      <c r="N32" s="227">
        <v>45747</v>
      </c>
      <c r="O32" s="201" t="s">
        <v>269</v>
      </c>
      <c r="P32" s="200">
        <v>1</v>
      </c>
      <c r="Q32" s="188">
        <f t="shared" ref="Q32" si="48">(IF(P32="","",IF(OR($I32=0,$I32="",N32=""),"",P32/$I32)))</f>
        <v>1</v>
      </c>
      <c r="R32" s="189">
        <f t="shared" ref="R32" si="49">(IF(OR($K32="",Q32=""),"",IF(OR($K32=0,Q32=0),0,IF((Q32*100%)/$K32&gt;100%,100%,(Q32*100%)/$K32))))</f>
        <v>1</v>
      </c>
      <c r="S32" s="190" t="str">
        <f t="shared" ref="S32" si="50">IF(P32="","",IF(R32&lt;100%, IF(R32&lt;100%, "ALERTA","EN TERMINO"), IF(R32=100%, "OK", "EN TERMINO")))</f>
        <v>OK</v>
      </c>
      <c r="T32" s="199" t="s">
        <v>270</v>
      </c>
      <c r="U32" s="186" t="s">
        <v>202</v>
      </c>
      <c r="V32" s="253" t="s">
        <v>119</v>
      </c>
      <c r="W32" s="192">
        <v>45838</v>
      </c>
      <c r="X32" s="154"/>
      <c r="Y32" s="154"/>
      <c r="Z32" s="154"/>
      <c r="AA32" s="154"/>
      <c r="AB32" s="154"/>
      <c r="AC32" s="197" t="s">
        <v>271</v>
      </c>
      <c r="AD32" s="186" t="s">
        <v>202</v>
      </c>
      <c r="AE32" s="253" t="s">
        <v>119</v>
      </c>
      <c r="AF32" s="154"/>
      <c r="AG32" s="154"/>
      <c r="AH32" s="154"/>
      <c r="AI32" s="154"/>
      <c r="AJ32" s="154"/>
      <c r="AK32" s="154"/>
      <c r="AL32" s="197" t="s">
        <v>272</v>
      </c>
      <c r="AM32" s="186" t="s">
        <v>202</v>
      </c>
      <c r="AN32" s="253" t="s">
        <v>121</v>
      </c>
      <c r="AO32" s="192"/>
      <c r="AP32" s="201"/>
      <c r="AQ32" s="200"/>
      <c r="AR32" s="188" t="str">
        <f t="shared" si="45"/>
        <v/>
      </c>
      <c r="AS32" s="189" t="str">
        <f t="shared" si="46"/>
        <v/>
      </c>
      <c r="AT32" s="190" t="str">
        <f t="shared" si="47"/>
        <v/>
      </c>
      <c r="AU32" s="199"/>
      <c r="AV32" s="186"/>
      <c r="AW32" s="214"/>
      <c r="AX32" s="196" t="str">
        <f t="shared" si="3"/>
        <v>SI</v>
      </c>
      <c r="AY32" s="175" t="s">
        <v>122</v>
      </c>
      <c r="AZ32" s="208" t="str">
        <f t="shared" si="4"/>
        <v>EFECTIVA</v>
      </c>
      <c r="BA32" s="214" t="str">
        <f t="shared" si="5"/>
        <v>NO</v>
      </c>
      <c r="BB32" s="197" t="s">
        <v>138</v>
      </c>
      <c r="BC32" s="215" t="s">
        <v>139</v>
      </c>
    </row>
    <row r="33" spans="2:55" ht="45.75" hidden="1" customHeight="1" x14ac:dyDescent="0.2">
      <c r="B33" s="186" t="s">
        <v>109</v>
      </c>
      <c r="C33" s="325"/>
      <c r="D33" s="153" t="s">
        <v>194</v>
      </c>
      <c r="E33" s="229" t="s">
        <v>265</v>
      </c>
      <c r="F33" s="218" t="s">
        <v>266</v>
      </c>
      <c r="G33" s="194" t="s">
        <v>273</v>
      </c>
      <c r="H33" s="194" t="s">
        <v>274</v>
      </c>
      <c r="I33" s="153">
        <v>1</v>
      </c>
      <c r="J33" s="205" t="s">
        <v>275</v>
      </c>
      <c r="K33" s="221">
        <v>1</v>
      </c>
      <c r="L33" s="222">
        <v>45576</v>
      </c>
      <c r="M33" s="314">
        <v>45657</v>
      </c>
      <c r="N33" s="263">
        <v>45747</v>
      </c>
      <c r="O33" s="264"/>
      <c r="P33" s="200"/>
      <c r="Q33" s="188"/>
      <c r="R33" s="189"/>
      <c r="S33" s="190"/>
      <c r="T33" s="197" t="s">
        <v>172</v>
      </c>
      <c r="U33" s="186" t="s">
        <v>202</v>
      </c>
      <c r="V33" s="253" t="s">
        <v>119</v>
      </c>
      <c r="W33" s="192">
        <v>45838</v>
      </c>
      <c r="X33" s="154"/>
      <c r="Y33" s="154"/>
      <c r="Z33" s="154"/>
      <c r="AA33" s="154"/>
      <c r="AB33" s="154"/>
      <c r="AC33" s="197" t="s">
        <v>172</v>
      </c>
      <c r="AD33" s="186" t="s">
        <v>202</v>
      </c>
      <c r="AE33" s="253" t="s">
        <v>119</v>
      </c>
      <c r="AF33" s="154"/>
      <c r="AG33" s="154"/>
      <c r="AH33" s="154"/>
      <c r="AI33" s="154"/>
      <c r="AJ33" s="154"/>
      <c r="AK33" s="154"/>
      <c r="AL33" s="197" t="s">
        <v>173</v>
      </c>
      <c r="AM33" s="186" t="s">
        <v>202</v>
      </c>
      <c r="AN33" s="253" t="s">
        <v>121</v>
      </c>
      <c r="AO33" s="192"/>
      <c r="AP33" s="199"/>
      <c r="AQ33" s="200"/>
      <c r="AR33" s="188" t="str">
        <f t="shared" ref="AR33" si="51">(IF(AQ33="","",IF(OR($I33=0,$I33="",AO33=""),"",AQ33/$I33)))</f>
        <v/>
      </c>
      <c r="AS33" s="189" t="str">
        <f t="shared" ref="AS33" si="52">(IF(OR($K33="",AR33=""),"",IF(OR($K33=0,AR33=0),0,IF((AR33*100%)/$K33&gt;100%,100%,(AR33*100%)/$K33))))</f>
        <v/>
      </c>
      <c r="AT33" s="190" t="str">
        <f t="shared" ref="AT33" si="53">IF(AQ33="","",IF(AS33&lt;100%, IF(AS33&lt;100%, "ALERTA","EN TERMINO"), IF(AS33=100%, "OK", "EN TERMINO")))</f>
        <v/>
      </c>
      <c r="AU33" s="199"/>
      <c r="AV33" s="186"/>
      <c r="AW33" s="256"/>
      <c r="AX33" s="196" t="str">
        <f t="shared" si="3"/>
        <v>SI</v>
      </c>
      <c r="AY33" s="175" t="s">
        <v>122</v>
      </c>
      <c r="AZ33" s="208" t="str">
        <f t="shared" si="4"/>
        <v>EFECTIVA</v>
      </c>
      <c r="BA33" s="214" t="str">
        <f t="shared" si="5"/>
        <v>NO</v>
      </c>
      <c r="BB33" s="197" t="s">
        <v>138</v>
      </c>
      <c r="BC33" s="215" t="s">
        <v>139</v>
      </c>
    </row>
    <row r="34" spans="2:55" ht="45.75" hidden="1" customHeight="1" x14ac:dyDescent="0.2">
      <c r="B34" s="186" t="s">
        <v>109</v>
      </c>
      <c r="C34" s="325"/>
      <c r="D34" s="153" t="s">
        <v>229</v>
      </c>
      <c r="E34" s="229" t="s">
        <v>276</v>
      </c>
      <c r="F34" s="218" t="s">
        <v>277</v>
      </c>
      <c r="G34" s="194" t="s">
        <v>278</v>
      </c>
      <c r="H34" s="194" t="s">
        <v>279</v>
      </c>
      <c r="I34" s="153">
        <v>1</v>
      </c>
      <c r="J34" s="205" t="s">
        <v>280</v>
      </c>
      <c r="K34" s="221">
        <v>1</v>
      </c>
      <c r="L34" s="222">
        <v>45576</v>
      </c>
      <c r="M34" s="314">
        <v>45657</v>
      </c>
      <c r="N34" s="263"/>
      <c r="O34" s="265"/>
      <c r="P34" s="196"/>
      <c r="Q34" s="223"/>
      <c r="R34" s="224"/>
      <c r="S34" s="225"/>
      <c r="T34" s="197" t="s">
        <v>172</v>
      </c>
      <c r="U34" s="216" t="s">
        <v>202</v>
      </c>
      <c r="V34" s="253" t="s">
        <v>119</v>
      </c>
      <c r="W34" s="192">
        <v>45838</v>
      </c>
      <c r="X34" s="154"/>
      <c r="Y34" s="254"/>
      <c r="Z34" s="223"/>
      <c r="AA34" s="224"/>
      <c r="AB34" s="154"/>
      <c r="AC34" s="197" t="s">
        <v>172</v>
      </c>
      <c r="AD34" s="216" t="s">
        <v>202</v>
      </c>
      <c r="AE34" s="253" t="s">
        <v>119</v>
      </c>
      <c r="AF34" s="154"/>
      <c r="AG34" s="154"/>
      <c r="AH34" s="154"/>
      <c r="AI34" s="154"/>
      <c r="AJ34" s="154"/>
      <c r="AK34" s="154"/>
      <c r="AL34" s="197" t="s">
        <v>173</v>
      </c>
      <c r="AM34" s="216" t="s">
        <v>202</v>
      </c>
      <c r="AN34" s="253" t="s">
        <v>121</v>
      </c>
      <c r="AO34" s="192"/>
      <c r="AP34" s="193"/>
      <c r="AQ34" s="196"/>
      <c r="AR34" s="223" t="str">
        <f t="shared" ref="AR34" si="54">(IF(AQ34="","",IF(OR($I34=0,$I34="",AO34=""),"",AQ34/$I34)))</f>
        <v/>
      </c>
      <c r="AS34" s="224" t="str">
        <f t="shared" ref="AS34" si="55">(IF(OR($K34="",AR34=""),"",IF(OR($K34=0,AR34=0),0,IF((AR34*100%)/$K34&gt;100%,100%,(AR34*100%)/$K34))))</f>
        <v/>
      </c>
      <c r="AT34" s="225" t="str">
        <f t="shared" ref="AT34" si="56">IF(AQ34="","",IF(AS34&lt;100%, IF(AS34&lt;100%, "ALERTA","EN TERMINO"), IF(AS34=100%, "OK", "EN TERMINO")))</f>
        <v/>
      </c>
      <c r="AU34" s="199"/>
      <c r="AV34" s="216"/>
      <c r="AW34" s="256"/>
      <c r="AX34" s="196" t="str">
        <f t="shared" si="3"/>
        <v>SI</v>
      </c>
      <c r="AY34" s="175" t="s">
        <v>122</v>
      </c>
      <c r="AZ34" s="208" t="str">
        <f t="shared" si="4"/>
        <v>EFECTIVA</v>
      </c>
      <c r="BA34" s="214" t="str">
        <f t="shared" si="5"/>
        <v>NO</v>
      </c>
      <c r="BB34" s="197" t="s">
        <v>138</v>
      </c>
      <c r="BC34" s="215" t="s">
        <v>139</v>
      </c>
    </row>
    <row r="35" spans="2:55" ht="45.75" hidden="1" customHeight="1" x14ac:dyDescent="0.2">
      <c r="B35" s="186" t="s">
        <v>109</v>
      </c>
      <c r="C35" s="325"/>
      <c r="D35" s="153" t="s">
        <v>234</v>
      </c>
      <c r="E35" s="229" t="s">
        <v>281</v>
      </c>
      <c r="F35" s="218" t="s">
        <v>282</v>
      </c>
      <c r="G35" s="194" t="s">
        <v>283</v>
      </c>
      <c r="H35" s="194" t="s">
        <v>284</v>
      </c>
      <c r="I35" s="153">
        <v>1</v>
      </c>
      <c r="J35" s="205" t="s">
        <v>179</v>
      </c>
      <c r="K35" s="221">
        <v>1</v>
      </c>
      <c r="L35" s="222">
        <v>45576</v>
      </c>
      <c r="M35" s="314">
        <v>45657</v>
      </c>
      <c r="N35" s="263"/>
      <c r="O35" s="266"/>
      <c r="P35" s="200"/>
      <c r="Q35" s="223"/>
      <c r="R35" s="224"/>
      <c r="S35" s="225"/>
      <c r="T35" s="197" t="s">
        <v>172</v>
      </c>
      <c r="U35" s="186" t="s">
        <v>202</v>
      </c>
      <c r="V35" s="253" t="s">
        <v>119</v>
      </c>
      <c r="W35" s="192">
        <v>45838</v>
      </c>
      <c r="X35" s="154"/>
      <c r="Y35" s="154"/>
      <c r="Z35" s="154"/>
      <c r="AA35" s="154"/>
      <c r="AB35" s="154"/>
      <c r="AC35" s="197" t="s">
        <v>172</v>
      </c>
      <c r="AD35" s="186" t="s">
        <v>202</v>
      </c>
      <c r="AE35" s="253" t="s">
        <v>119</v>
      </c>
      <c r="AF35" s="154"/>
      <c r="AG35" s="154"/>
      <c r="AH35" s="154"/>
      <c r="AI35" s="154"/>
      <c r="AJ35" s="154"/>
      <c r="AK35" s="154"/>
      <c r="AL35" s="197" t="s">
        <v>173</v>
      </c>
      <c r="AM35" s="186" t="s">
        <v>202</v>
      </c>
      <c r="AN35" s="253" t="s">
        <v>121</v>
      </c>
      <c r="AO35" s="192"/>
      <c r="AP35" s="201"/>
      <c r="AQ35" s="200"/>
      <c r="AR35" s="223" t="str">
        <f t="shared" ref="AR35" si="57">(IF(AQ35="","",IF(OR($I35=0,$I35="",AO35=""),"",AQ35/$I35)))</f>
        <v/>
      </c>
      <c r="AS35" s="224" t="str">
        <f t="shared" ref="AS35" si="58">(IF(OR($K35="",AR35=""),"",IF(OR($K35=0,AR35=0),0,IF((AR35*100%)/$K35&gt;100%,100%,(AR35*100%)/$K35))))</f>
        <v/>
      </c>
      <c r="AT35" s="225" t="str">
        <f t="shared" ref="AT35" si="59">IF(AQ35="","",IF(AS35&lt;100%, IF(AS35&lt;100%, "ALERTA","EN TERMINO"), IF(AS35=100%, "OK", "EN TERMINO")))</f>
        <v/>
      </c>
      <c r="AU35" s="199"/>
      <c r="AV35" s="186"/>
      <c r="AW35" s="256"/>
      <c r="AX35" s="196" t="str">
        <f t="shared" si="3"/>
        <v>SI</v>
      </c>
      <c r="AY35" s="175" t="s">
        <v>122</v>
      </c>
      <c r="AZ35" s="208" t="str">
        <f t="shared" si="4"/>
        <v>EFECTIVA</v>
      </c>
      <c r="BA35" s="214" t="str">
        <f t="shared" si="5"/>
        <v>NO</v>
      </c>
      <c r="BB35" s="197" t="s">
        <v>138</v>
      </c>
      <c r="BC35" s="215" t="s">
        <v>139</v>
      </c>
    </row>
    <row r="36" spans="2:55" ht="45.75" hidden="1" customHeight="1" x14ac:dyDescent="0.2">
      <c r="B36" s="186" t="s">
        <v>109</v>
      </c>
      <c r="C36" s="325"/>
      <c r="D36" s="153" t="s">
        <v>234</v>
      </c>
      <c r="E36" s="229" t="s">
        <v>281</v>
      </c>
      <c r="F36" s="218" t="s">
        <v>282</v>
      </c>
      <c r="G36" s="194" t="s">
        <v>285</v>
      </c>
      <c r="H36" s="194" t="s">
        <v>286</v>
      </c>
      <c r="I36" s="153">
        <v>1</v>
      </c>
      <c r="J36" s="205" t="s">
        <v>287</v>
      </c>
      <c r="K36" s="221">
        <v>1</v>
      </c>
      <c r="L36" s="222">
        <v>45576</v>
      </c>
      <c r="M36" s="314">
        <v>45657</v>
      </c>
      <c r="N36" s="263"/>
      <c r="O36" s="266"/>
      <c r="P36" s="200"/>
      <c r="Q36" s="223"/>
      <c r="R36" s="224"/>
      <c r="S36" s="225"/>
      <c r="T36" s="197" t="s">
        <v>172</v>
      </c>
      <c r="U36" s="186" t="s">
        <v>202</v>
      </c>
      <c r="V36" s="253" t="s">
        <v>119</v>
      </c>
      <c r="W36" s="192">
        <v>45838</v>
      </c>
      <c r="X36" s="154"/>
      <c r="Y36" s="154"/>
      <c r="Z36" s="154"/>
      <c r="AA36" s="154"/>
      <c r="AB36" s="154"/>
      <c r="AC36" s="197" t="s">
        <v>172</v>
      </c>
      <c r="AD36" s="186" t="s">
        <v>202</v>
      </c>
      <c r="AE36" s="253" t="s">
        <v>119</v>
      </c>
      <c r="AF36" s="154"/>
      <c r="AG36" s="154"/>
      <c r="AH36" s="154"/>
      <c r="AI36" s="154"/>
      <c r="AJ36" s="154"/>
      <c r="AK36" s="154"/>
      <c r="AL36" s="197" t="s">
        <v>173</v>
      </c>
      <c r="AM36" s="186" t="s">
        <v>202</v>
      </c>
      <c r="AN36" s="253" t="s">
        <v>121</v>
      </c>
      <c r="AO36" s="192"/>
      <c r="AP36" s="201"/>
      <c r="AQ36" s="200"/>
      <c r="AR36" s="223" t="str">
        <f t="shared" ref="AR36" si="60">(IF(AQ36="","",IF(OR($I36=0,$I36="",AO36=""),"",AQ36/$I36)))</f>
        <v/>
      </c>
      <c r="AS36" s="224" t="str">
        <f t="shared" ref="AS36" si="61">(IF(OR($K36="",AR36=""),"",IF(OR($K36=0,AR36=0),0,IF((AR36*100%)/$K36&gt;100%,100%,(AR36*100%)/$K36))))</f>
        <v/>
      </c>
      <c r="AT36" s="225" t="str">
        <f t="shared" ref="AT36" si="62">IF(AQ36="","",IF(AS36&lt;100%, IF(AS36&lt;100%, "ALERTA","EN TERMINO"), IF(AS36=100%, "OK", "EN TERMINO")))</f>
        <v/>
      </c>
      <c r="AU36" s="199"/>
      <c r="AV36" s="186"/>
      <c r="AW36" s="256"/>
      <c r="AX36" s="196" t="str">
        <f t="shared" si="3"/>
        <v>SI</v>
      </c>
      <c r="AY36" s="175" t="s">
        <v>122</v>
      </c>
      <c r="AZ36" s="208" t="str">
        <f t="shared" si="4"/>
        <v>EFECTIVA</v>
      </c>
      <c r="BA36" s="214" t="str">
        <f t="shared" si="5"/>
        <v>NO</v>
      </c>
      <c r="BB36" s="197" t="s">
        <v>138</v>
      </c>
      <c r="BC36" s="215" t="s">
        <v>139</v>
      </c>
    </row>
    <row r="37" spans="2:55" ht="43.5" hidden="1" customHeight="1" x14ac:dyDescent="0.2">
      <c r="B37" s="186" t="s">
        <v>109</v>
      </c>
      <c r="C37" s="325"/>
      <c r="D37" s="153" t="s">
        <v>234</v>
      </c>
      <c r="E37" s="229" t="s">
        <v>281</v>
      </c>
      <c r="F37" s="218" t="s">
        <v>282</v>
      </c>
      <c r="G37" s="194" t="s">
        <v>288</v>
      </c>
      <c r="H37" s="194" t="s">
        <v>289</v>
      </c>
      <c r="I37" s="153">
        <v>1</v>
      </c>
      <c r="J37" s="241" t="s">
        <v>179</v>
      </c>
      <c r="K37" s="239">
        <v>1</v>
      </c>
      <c r="L37" s="240">
        <v>45576</v>
      </c>
      <c r="M37" s="315">
        <v>45688</v>
      </c>
      <c r="N37" s="263"/>
      <c r="O37" s="266"/>
      <c r="P37" s="200"/>
      <c r="Q37" s="223"/>
      <c r="R37" s="224"/>
      <c r="S37" s="225"/>
      <c r="T37" s="197" t="s">
        <v>172</v>
      </c>
      <c r="U37" s="186" t="s">
        <v>202</v>
      </c>
      <c r="V37" s="253" t="s">
        <v>119</v>
      </c>
      <c r="W37" s="192">
        <v>45838</v>
      </c>
      <c r="X37" s="154"/>
      <c r="Y37" s="154"/>
      <c r="Z37" s="154"/>
      <c r="AA37" s="154"/>
      <c r="AB37" s="154"/>
      <c r="AC37" s="197" t="s">
        <v>172</v>
      </c>
      <c r="AD37" s="186" t="s">
        <v>202</v>
      </c>
      <c r="AE37" s="253" t="s">
        <v>119</v>
      </c>
      <c r="AF37" s="154"/>
      <c r="AG37" s="154"/>
      <c r="AH37" s="154"/>
      <c r="AI37" s="154"/>
      <c r="AJ37" s="154"/>
      <c r="AK37" s="154"/>
      <c r="AL37" s="197" t="s">
        <v>173</v>
      </c>
      <c r="AM37" s="186" t="s">
        <v>202</v>
      </c>
      <c r="AN37" s="253" t="s">
        <v>121</v>
      </c>
      <c r="AO37" s="192"/>
      <c r="AP37" s="201"/>
      <c r="AQ37" s="200"/>
      <c r="AR37" s="223" t="str">
        <f t="shared" ref="AR37" si="63">(IF(AQ37="","",IF(OR($I37=0,$I37="",AO37=""),"",AQ37/$I37)))</f>
        <v/>
      </c>
      <c r="AS37" s="224" t="str">
        <f t="shared" ref="AS37" si="64">(IF(OR($K37="",AR37=""),"",IF(OR($K37=0,AR37=0),0,IF((AR37*100%)/$K37&gt;100%,100%,(AR37*100%)/$K37))))</f>
        <v/>
      </c>
      <c r="AT37" s="225" t="str">
        <f t="shared" ref="AT37" si="65">IF(AQ37="","",IF(AS37&lt;100%, IF(AS37&lt;100%, "ALERTA","EN TERMINO"), IF(AS37=100%, "OK", "EN TERMINO")))</f>
        <v/>
      </c>
      <c r="AU37" s="199"/>
      <c r="AV37" s="186"/>
      <c r="AW37" s="256"/>
      <c r="AX37" s="196" t="str">
        <f t="shared" si="3"/>
        <v>SI</v>
      </c>
      <c r="AY37" s="175" t="s">
        <v>122</v>
      </c>
      <c r="AZ37" s="208" t="str">
        <f t="shared" si="4"/>
        <v>EFECTIVA</v>
      </c>
      <c r="BA37" s="214" t="str">
        <f t="shared" si="5"/>
        <v>NO</v>
      </c>
      <c r="BB37" s="197" t="s">
        <v>138</v>
      </c>
      <c r="BC37" s="215" t="s">
        <v>139</v>
      </c>
    </row>
    <row r="38" spans="2:55" ht="43.5" hidden="1" customHeight="1" x14ac:dyDescent="0.2">
      <c r="B38" s="186" t="s">
        <v>109</v>
      </c>
      <c r="C38" s="325"/>
      <c r="D38" s="153" t="s">
        <v>240</v>
      </c>
      <c r="E38" s="229" t="s">
        <v>290</v>
      </c>
      <c r="F38" s="218" t="s">
        <v>291</v>
      </c>
      <c r="G38" s="194" t="s">
        <v>278</v>
      </c>
      <c r="H38" s="194" t="s">
        <v>279</v>
      </c>
      <c r="I38" s="153">
        <v>1</v>
      </c>
      <c r="J38" s="241" t="s">
        <v>280</v>
      </c>
      <c r="K38" s="247">
        <v>1</v>
      </c>
      <c r="L38" s="248">
        <v>45576</v>
      </c>
      <c r="M38" s="316">
        <v>45657</v>
      </c>
      <c r="N38" s="263"/>
      <c r="O38" s="265"/>
      <c r="P38" s="196"/>
      <c r="Q38" s="223"/>
      <c r="R38" s="224"/>
      <c r="S38" s="225"/>
      <c r="T38" s="197" t="s">
        <v>172</v>
      </c>
      <c r="U38" s="216" t="s">
        <v>202</v>
      </c>
      <c r="V38" s="253" t="s">
        <v>119</v>
      </c>
      <c r="W38" s="192">
        <v>45838</v>
      </c>
      <c r="X38" s="154"/>
      <c r="Y38" s="254"/>
      <c r="Z38" s="223"/>
      <c r="AA38" s="224"/>
      <c r="AB38" s="154"/>
      <c r="AC38" s="197" t="s">
        <v>172</v>
      </c>
      <c r="AD38" s="216" t="s">
        <v>202</v>
      </c>
      <c r="AE38" s="253" t="s">
        <v>119</v>
      </c>
      <c r="AF38" s="154"/>
      <c r="AG38" s="154"/>
      <c r="AH38" s="154"/>
      <c r="AI38" s="154"/>
      <c r="AJ38" s="154"/>
      <c r="AK38" s="154"/>
      <c r="AL38" s="197" t="s">
        <v>173</v>
      </c>
      <c r="AM38" s="216" t="s">
        <v>202</v>
      </c>
      <c r="AN38" s="253" t="s">
        <v>121</v>
      </c>
      <c r="AO38" s="192"/>
      <c r="AP38" s="193"/>
      <c r="AQ38" s="196"/>
      <c r="AR38" s="223" t="str">
        <f t="shared" ref="AR38" si="66">(IF(AQ38="","",IF(OR($I38=0,$I38="",AO38=""),"",AQ38/$I38)))</f>
        <v/>
      </c>
      <c r="AS38" s="224" t="str">
        <f t="shared" ref="AS38" si="67">(IF(OR($K38="",AR38=""),"",IF(OR($K38=0,AR38=0),0,IF((AR38*100%)/$K38&gt;100%,100%,(AR38*100%)/$K38))))</f>
        <v/>
      </c>
      <c r="AT38" s="225" t="str">
        <f t="shared" ref="AT38" si="68">IF(AQ38="","",IF(AS38&lt;100%, IF(AS38&lt;100%, "ALERTA","EN TERMINO"), IF(AS38=100%, "OK", "EN TERMINO")))</f>
        <v/>
      </c>
      <c r="AU38" s="199"/>
      <c r="AV38" s="216"/>
      <c r="AW38" s="256"/>
      <c r="AX38" s="196" t="str">
        <f t="shared" si="3"/>
        <v>SI</v>
      </c>
      <c r="AY38" s="175" t="s">
        <v>122</v>
      </c>
      <c r="AZ38" s="208" t="str">
        <f t="shared" si="4"/>
        <v>EFECTIVA</v>
      </c>
      <c r="BA38" s="214" t="str">
        <f t="shared" si="5"/>
        <v>NO</v>
      </c>
      <c r="BB38" s="197" t="s">
        <v>138</v>
      </c>
      <c r="BC38" s="215" t="s">
        <v>139</v>
      </c>
    </row>
    <row r="39" spans="2:55" ht="43.5" hidden="1" customHeight="1" x14ac:dyDescent="0.2">
      <c r="B39" s="186" t="s">
        <v>109</v>
      </c>
      <c r="C39" s="325"/>
      <c r="D39" s="153" t="s">
        <v>252</v>
      </c>
      <c r="E39" s="229" t="s">
        <v>292</v>
      </c>
      <c r="F39" s="218" t="s">
        <v>293</v>
      </c>
      <c r="G39" s="194" t="s">
        <v>294</v>
      </c>
      <c r="H39" s="194" t="s">
        <v>295</v>
      </c>
      <c r="I39" s="153">
        <v>1</v>
      </c>
      <c r="J39" s="241" t="s">
        <v>296</v>
      </c>
      <c r="K39" s="239">
        <v>1</v>
      </c>
      <c r="L39" s="240">
        <v>45580</v>
      </c>
      <c r="M39" s="315">
        <v>45646</v>
      </c>
      <c r="N39" s="263"/>
      <c r="O39" s="267"/>
      <c r="P39" s="196"/>
      <c r="Q39" s="223"/>
      <c r="R39" s="224"/>
      <c r="S39" s="225"/>
      <c r="T39" s="197" t="s">
        <v>172</v>
      </c>
      <c r="U39" s="216" t="s">
        <v>202</v>
      </c>
      <c r="V39" s="253" t="s">
        <v>119</v>
      </c>
      <c r="W39" s="192">
        <v>45838</v>
      </c>
      <c r="X39" s="154"/>
      <c r="Y39" s="154"/>
      <c r="Z39" s="154"/>
      <c r="AA39" s="154"/>
      <c r="AB39" s="154"/>
      <c r="AC39" s="197" t="s">
        <v>172</v>
      </c>
      <c r="AD39" s="216" t="s">
        <v>202</v>
      </c>
      <c r="AE39" s="253" t="s">
        <v>119</v>
      </c>
      <c r="AF39" s="154"/>
      <c r="AG39" s="154"/>
      <c r="AH39" s="154"/>
      <c r="AI39" s="154"/>
      <c r="AJ39" s="154"/>
      <c r="AK39" s="154"/>
      <c r="AL39" s="197" t="s">
        <v>173</v>
      </c>
      <c r="AM39" s="216" t="s">
        <v>202</v>
      </c>
      <c r="AN39" s="253" t="s">
        <v>121</v>
      </c>
      <c r="AO39" s="192"/>
      <c r="AP39" s="255"/>
      <c r="AQ39" s="196"/>
      <c r="AR39" s="223" t="str">
        <f t="shared" ref="AR39" si="69">(IF(AQ39="","",IF(OR($I39=0,$I39="",AO39=""),"",AQ39/$I39)))</f>
        <v/>
      </c>
      <c r="AS39" s="224" t="str">
        <f t="shared" ref="AS39" si="70">(IF(OR($K39="",AR39=""),"",IF(OR($K39=0,AR39=0),0,IF((AR39*100%)/$K39&gt;100%,100%,(AR39*100%)/$K39))))</f>
        <v/>
      </c>
      <c r="AT39" s="225" t="str">
        <f t="shared" ref="AT39:AT40" si="71">IF(AQ39="","",IF(AS39&lt;100%, IF(AS39&lt;100%, "ALERTA","EN TERMINO"), IF(AS39=100%, "OK", "EN TERMINO")))</f>
        <v/>
      </c>
      <c r="AU39" s="258"/>
      <c r="AV39" s="216"/>
      <c r="AW39" s="256"/>
      <c r="AX39" s="196" t="str">
        <f t="shared" si="3"/>
        <v>SI</v>
      </c>
      <c r="AY39" s="175" t="s">
        <v>122</v>
      </c>
      <c r="AZ39" s="208" t="str">
        <f t="shared" si="4"/>
        <v>EFECTIVA</v>
      </c>
      <c r="BA39" s="214" t="str">
        <f t="shared" si="5"/>
        <v>NO</v>
      </c>
      <c r="BB39" s="197" t="s">
        <v>138</v>
      </c>
      <c r="BC39" s="215" t="s">
        <v>139</v>
      </c>
    </row>
    <row r="40" spans="2:55" ht="43.5" hidden="1" customHeight="1" x14ac:dyDescent="0.2">
      <c r="B40" s="186" t="s">
        <v>109</v>
      </c>
      <c r="C40" s="325"/>
      <c r="D40" s="279" t="s">
        <v>252</v>
      </c>
      <c r="E40" s="234" t="s">
        <v>292</v>
      </c>
      <c r="F40" s="235" t="s">
        <v>293</v>
      </c>
      <c r="G40" s="236" t="s">
        <v>297</v>
      </c>
      <c r="H40" s="194" t="s">
        <v>298</v>
      </c>
      <c r="I40" s="153" t="s">
        <v>299</v>
      </c>
      <c r="J40" s="241" t="s">
        <v>296</v>
      </c>
      <c r="K40" s="239">
        <v>1</v>
      </c>
      <c r="L40" s="240">
        <v>45580</v>
      </c>
      <c r="M40" s="315">
        <v>45646</v>
      </c>
      <c r="N40" s="263"/>
      <c r="O40" s="268"/>
      <c r="P40" s="196"/>
      <c r="Q40" s="223"/>
      <c r="R40" s="224"/>
      <c r="S40" s="225"/>
      <c r="T40" s="197" t="s">
        <v>172</v>
      </c>
      <c r="U40" s="244" t="s">
        <v>202</v>
      </c>
      <c r="V40" s="253" t="s">
        <v>119</v>
      </c>
      <c r="W40" s="192">
        <v>45838</v>
      </c>
      <c r="X40" s="154"/>
      <c r="Y40" s="154"/>
      <c r="Z40" s="154"/>
      <c r="AA40" s="154"/>
      <c r="AB40" s="154"/>
      <c r="AC40" s="197" t="s">
        <v>172</v>
      </c>
      <c r="AD40" s="244" t="s">
        <v>202</v>
      </c>
      <c r="AE40" s="253" t="s">
        <v>119</v>
      </c>
      <c r="AF40" s="154"/>
      <c r="AG40" s="154"/>
      <c r="AH40" s="154"/>
      <c r="AI40" s="154"/>
      <c r="AJ40" s="154"/>
      <c r="AK40" s="154"/>
      <c r="AL40" s="197" t="s">
        <v>173</v>
      </c>
      <c r="AM40" s="244" t="s">
        <v>202</v>
      </c>
      <c r="AN40" s="253" t="s">
        <v>121</v>
      </c>
      <c r="AO40" s="192"/>
      <c r="AP40" s="255"/>
      <c r="AQ40" s="196"/>
      <c r="AR40" s="223"/>
      <c r="AS40" s="224"/>
      <c r="AT40" s="225" t="str">
        <f t="shared" si="71"/>
        <v/>
      </c>
      <c r="AU40" s="259"/>
      <c r="AV40" s="244"/>
      <c r="AW40" s="256"/>
      <c r="AX40" s="196" t="str">
        <f t="shared" si="3"/>
        <v>SI</v>
      </c>
      <c r="AY40" s="175" t="s">
        <v>122</v>
      </c>
      <c r="AZ40" s="208" t="str">
        <f t="shared" si="4"/>
        <v>EFECTIVA</v>
      </c>
      <c r="BA40" s="214" t="str">
        <f t="shared" si="5"/>
        <v>NO</v>
      </c>
      <c r="BB40" s="197" t="s">
        <v>138</v>
      </c>
      <c r="BC40" s="215" t="s">
        <v>139</v>
      </c>
    </row>
    <row r="41" spans="2:55" ht="45" hidden="1" customHeight="1" x14ac:dyDescent="0.2">
      <c r="B41" s="186" t="s">
        <v>109</v>
      </c>
      <c r="C41" s="325"/>
      <c r="D41" s="153" t="s">
        <v>300</v>
      </c>
      <c r="E41" s="237" t="s">
        <v>301</v>
      </c>
      <c r="F41" s="238" t="s">
        <v>302</v>
      </c>
      <c r="G41" s="194" t="s">
        <v>303</v>
      </c>
      <c r="H41" s="194" t="s">
        <v>304</v>
      </c>
      <c r="I41" s="153" t="s">
        <v>299</v>
      </c>
      <c r="J41" s="205" t="s">
        <v>137</v>
      </c>
      <c r="K41" s="242">
        <v>1</v>
      </c>
      <c r="L41" s="243">
        <v>45566</v>
      </c>
      <c r="M41" s="317">
        <v>45645</v>
      </c>
      <c r="N41" s="263"/>
      <c r="O41" s="269"/>
      <c r="P41" s="196"/>
      <c r="Q41" s="188"/>
      <c r="R41" s="189"/>
      <c r="S41" s="190"/>
      <c r="T41" s="197" t="s">
        <v>172</v>
      </c>
      <c r="U41" s="200" t="s">
        <v>118</v>
      </c>
      <c r="V41" s="253" t="s">
        <v>121</v>
      </c>
      <c r="W41" s="192">
        <v>45838</v>
      </c>
      <c r="X41" s="154"/>
      <c r="Y41" s="154"/>
      <c r="Z41" s="154"/>
      <c r="AA41" s="154"/>
      <c r="AB41" s="154"/>
      <c r="AC41" s="197" t="s">
        <v>172</v>
      </c>
      <c r="AD41" s="200" t="s">
        <v>118</v>
      </c>
      <c r="AE41" s="253" t="s">
        <v>121</v>
      </c>
      <c r="AF41" s="154"/>
      <c r="AG41" s="154"/>
      <c r="AH41" s="154"/>
      <c r="AI41" s="154"/>
      <c r="AJ41" s="154"/>
      <c r="AK41" s="154"/>
      <c r="AL41" s="197" t="s">
        <v>173</v>
      </c>
      <c r="AM41" s="200" t="s">
        <v>118</v>
      </c>
      <c r="AN41" s="253" t="s">
        <v>121</v>
      </c>
      <c r="AO41" s="192"/>
      <c r="AP41" s="199"/>
      <c r="AQ41" s="196"/>
      <c r="AR41" s="188"/>
      <c r="AS41" s="189"/>
      <c r="AT41" s="190" t="str">
        <f t="shared" ref="AT41:AT85" si="72">IF(AQ41="","",IF(AS41&lt;100%, IF(AS41&lt;100%, "ALERTA","EN TERMINO"), IF(AS41=100%, "OK", "EN TERMINO")))</f>
        <v/>
      </c>
      <c r="AU41" s="251"/>
      <c r="AV41" s="200"/>
      <c r="AW41" s="256"/>
      <c r="AX41" s="196" t="str">
        <f t="shared" si="3"/>
        <v>SI</v>
      </c>
      <c r="AY41" s="175" t="s">
        <v>122</v>
      </c>
      <c r="AZ41" s="208" t="str">
        <f t="shared" si="4"/>
        <v>EFECTIVA</v>
      </c>
      <c r="BA41" s="214" t="str">
        <f t="shared" ref="BA41:BA45" si="73">IF(AZ41="EFECTIVA","NO",IF(AZ41="INEFECTIVA","SI","NO APLICA"))</f>
        <v>NO</v>
      </c>
      <c r="BB41" s="197" t="s">
        <v>138</v>
      </c>
      <c r="BC41" s="215" t="s">
        <v>139</v>
      </c>
    </row>
    <row r="42" spans="2:55" ht="45" hidden="1" customHeight="1" x14ac:dyDescent="0.2">
      <c r="B42" s="186" t="s">
        <v>109</v>
      </c>
      <c r="C42" s="325"/>
      <c r="D42" s="153" t="s">
        <v>300</v>
      </c>
      <c r="E42" s="230" t="s">
        <v>301</v>
      </c>
      <c r="F42" s="193" t="s">
        <v>302</v>
      </c>
      <c r="G42" s="194" t="s">
        <v>305</v>
      </c>
      <c r="H42" s="194" t="s">
        <v>211</v>
      </c>
      <c r="I42" s="153" t="s">
        <v>299</v>
      </c>
      <c r="J42" s="205" t="s">
        <v>137</v>
      </c>
      <c r="K42" s="187">
        <v>1</v>
      </c>
      <c r="L42" s="198">
        <v>45566</v>
      </c>
      <c r="M42" s="318">
        <v>45645</v>
      </c>
      <c r="N42" s="263"/>
      <c r="O42" s="264"/>
      <c r="P42" s="196"/>
      <c r="Q42" s="223"/>
      <c r="R42" s="224"/>
      <c r="S42" s="225"/>
      <c r="T42" s="197" t="s">
        <v>172</v>
      </c>
      <c r="U42" s="200" t="s">
        <v>118</v>
      </c>
      <c r="V42" s="253" t="s">
        <v>121</v>
      </c>
      <c r="W42" s="192">
        <v>45838</v>
      </c>
      <c r="X42" s="154"/>
      <c r="Y42" s="154"/>
      <c r="Z42" s="154"/>
      <c r="AA42" s="154"/>
      <c r="AB42" s="154"/>
      <c r="AC42" s="197" t="s">
        <v>172</v>
      </c>
      <c r="AD42" s="200" t="s">
        <v>118</v>
      </c>
      <c r="AE42" s="253" t="s">
        <v>121</v>
      </c>
      <c r="AF42" s="154"/>
      <c r="AG42" s="154"/>
      <c r="AH42" s="154"/>
      <c r="AI42" s="154"/>
      <c r="AJ42" s="154"/>
      <c r="AK42" s="154"/>
      <c r="AL42" s="197" t="s">
        <v>173</v>
      </c>
      <c r="AM42" s="200" t="s">
        <v>118</v>
      </c>
      <c r="AN42" s="253" t="s">
        <v>121</v>
      </c>
      <c r="AO42" s="192"/>
      <c r="AP42" s="199"/>
      <c r="AQ42" s="196"/>
      <c r="AR42" s="223"/>
      <c r="AS42" s="224"/>
      <c r="AT42" s="225" t="str">
        <f t="shared" si="72"/>
        <v/>
      </c>
      <c r="AU42" s="259"/>
      <c r="AV42" s="200"/>
      <c r="AW42" s="256"/>
      <c r="AX42" s="196" t="str">
        <f t="shared" si="3"/>
        <v>SI</v>
      </c>
      <c r="AY42" s="175" t="s">
        <v>122</v>
      </c>
      <c r="AZ42" s="208" t="str">
        <f t="shared" si="4"/>
        <v>EFECTIVA</v>
      </c>
      <c r="BA42" s="214" t="str">
        <f t="shared" si="73"/>
        <v>NO</v>
      </c>
      <c r="BB42" s="197" t="s">
        <v>138</v>
      </c>
      <c r="BC42" s="215" t="s">
        <v>139</v>
      </c>
    </row>
    <row r="43" spans="2:55" ht="159.75" hidden="1" customHeight="1" x14ac:dyDescent="0.2">
      <c r="B43" s="186" t="s">
        <v>109</v>
      </c>
      <c r="C43" s="325" t="s">
        <v>306</v>
      </c>
      <c r="D43" s="153" t="s">
        <v>307</v>
      </c>
      <c r="E43" s="193" t="s">
        <v>308</v>
      </c>
      <c r="F43" s="193" t="s">
        <v>309</v>
      </c>
      <c r="G43" s="194" t="s">
        <v>310</v>
      </c>
      <c r="H43" s="194" t="s">
        <v>311</v>
      </c>
      <c r="I43" s="194">
        <v>1</v>
      </c>
      <c r="J43" s="205" t="s">
        <v>137</v>
      </c>
      <c r="K43" s="187">
        <v>1</v>
      </c>
      <c r="L43" s="198">
        <v>45658</v>
      </c>
      <c r="M43" s="198">
        <v>45716</v>
      </c>
      <c r="N43" s="245">
        <v>45747</v>
      </c>
      <c r="O43" s="199"/>
      <c r="P43" s="196">
        <v>1</v>
      </c>
      <c r="Q43" s="188">
        <f>(IF(P43="","",IF(OR($I43=0,$I43="",N43=""),"",P43/$I43)))</f>
        <v>1</v>
      </c>
      <c r="R43" s="189">
        <f t="shared" ref="R43" si="74">(IF(OR($K43="",Q43=""),"",IF(OR($K43=0,Q43=0),0,IF((Q43*100%)/$K43&gt;100%,100%,(Q43*100%)/$K43))))</f>
        <v>1</v>
      </c>
      <c r="S43" s="190" t="str">
        <f t="shared" ref="S43" si="75">IF(P43="","",IF(R43&lt;100%, IF(R43&lt;100%, "ALERTA","EN TERMINO"), IF(R43=100%, "OK", "EN TERMINO")))</f>
        <v>OK</v>
      </c>
      <c r="T43" s="199" t="s">
        <v>312</v>
      </c>
      <c r="U43" s="200" t="s">
        <v>118</v>
      </c>
      <c r="V43" s="253" t="s">
        <v>121</v>
      </c>
      <c r="W43" s="192">
        <v>45838</v>
      </c>
      <c r="X43" s="154"/>
      <c r="Y43" s="154"/>
      <c r="Z43" s="154"/>
      <c r="AA43" s="154"/>
      <c r="AB43" s="154"/>
      <c r="AC43" s="199" t="s">
        <v>312</v>
      </c>
      <c r="AD43" s="200" t="s">
        <v>118</v>
      </c>
      <c r="AE43" s="253" t="s">
        <v>121</v>
      </c>
      <c r="AF43" s="154"/>
      <c r="AG43" s="154"/>
      <c r="AH43" s="154"/>
      <c r="AI43" s="154"/>
      <c r="AJ43" s="154"/>
      <c r="AK43" s="154"/>
      <c r="AL43" s="197" t="s">
        <v>313</v>
      </c>
      <c r="AM43" s="200" t="s">
        <v>118</v>
      </c>
      <c r="AN43" s="253" t="s">
        <v>121</v>
      </c>
      <c r="AO43" s="192"/>
      <c r="AP43" s="199"/>
      <c r="AQ43" s="196"/>
      <c r="AR43" s="223"/>
      <c r="AS43" s="224"/>
      <c r="AT43" s="225" t="str">
        <f t="shared" si="72"/>
        <v/>
      </c>
      <c r="AU43" s="199"/>
      <c r="AV43" s="200"/>
      <c r="AW43" s="260"/>
      <c r="AX43" s="196" t="str">
        <f t="shared" si="3"/>
        <v>SI</v>
      </c>
      <c r="AY43" s="175" t="s">
        <v>122</v>
      </c>
      <c r="AZ43" s="208" t="s">
        <v>153</v>
      </c>
      <c r="BA43" s="214" t="str">
        <f t="shared" si="73"/>
        <v>SI</v>
      </c>
      <c r="BB43" s="197" t="s">
        <v>154</v>
      </c>
      <c r="BC43" s="215" t="s">
        <v>139</v>
      </c>
    </row>
    <row r="44" spans="2:55" ht="94.5" hidden="1" customHeight="1" x14ac:dyDescent="0.2">
      <c r="B44" s="186" t="s">
        <v>109</v>
      </c>
      <c r="C44" s="325"/>
      <c r="D44" s="153" t="s">
        <v>307</v>
      </c>
      <c r="E44" s="193" t="s">
        <v>308</v>
      </c>
      <c r="F44" s="193" t="s">
        <v>309</v>
      </c>
      <c r="G44" s="194" t="s">
        <v>314</v>
      </c>
      <c r="H44" s="194" t="s">
        <v>211</v>
      </c>
      <c r="I44" s="153">
        <v>1</v>
      </c>
      <c r="J44" s="205" t="s">
        <v>137</v>
      </c>
      <c r="K44" s="187">
        <v>1</v>
      </c>
      <c r="L44" s="198">
        <v>45658</v>
      </c>
      <c r="M44" s="198">
        <v>45716</v>
      </c>
      <c r="N44" s="192"/>
      <c r="O44" s="199"/>
      <c r="P44" s="196"/>
      <c r="Q44" s="223"/>
      <c r="R44" s="224"/>
      <c r="S44" s="225"/>
      <c r="T44" s="197" t="s">
        <v>172</v>
      </c>
      <c r="U44" s="200" t="s">
        <v>118</v>
      </c>
      <c r="V44" s="253" t="s">
        <v>121</v>
      </c>
      <c r="W44" s="192">
        <v>45838</v>
      </c>
      <c r="X44" s="154"/>
      <c r="Y44" s="154"/>
      <c r="Z44" s="154"/>
      <c r="AA44" s="154"/>
      <c r="AB44" s="154"/>
      <c r="AC44" s="197" t="s">
        <v>172</v>
      </c>
      <c r="AD44" s="200" t="s">
        <v>118</v>
      </c>
      <c r="AE44" s="253" t="s">
        <v>121</v>
      </c>
      <c r="AF44" s="154"/>
      <c r="AG44" s="154"/>
      <c r="AH44" s="154"/>
      <c r="AI44" s="154"/>
      <c r="AJ44" s="154"/>
      <c r="AK44" s="154"/>
      <c r="AL44" s="197" t="s">
        <v>315</v>
      </c>
      <c r="AM44" s="200" t="s">
        <v>118</v>
      </c>
      <c r="AN44" s="253" t="s">
        <v>121</v>
      </c>
      <c r="AO44" s="192"/>
      <c r="AP44" s="199"/>
      <c r="AQ44" s="196"/>
      <c r="AR44" s="223"/>
      <c r="AS44" s="224"/>
      <c r="AT44" s="225"/>
      <c r="AU44" s="199"/>
      <c r="AV44" s="200"/>
      <c r="AW44" s="256"/>
      <c r="AX44" s="196" t="str">
        <f t="shared" si="3"/>
        <v>SI</v>
      </c>
      <c r="AY44" s="175" t="s">
        <v>122</v>
      </c>
      <c r="AZ44" s="208" t="s">
        <v>153</v>
      </c>
      <c r="BA44" s="214" t="str">
        <f t="shared" si="73"/>
        <v>SI</v>
      </c>
      <c r="BB44" s="197" t="s">
        <v>154</v>
      </c>
      <c r="BC44" s="215" t="s">
        <v>139</v>
      </c>
    </row>
    <row r="45" spans="2:55" ht="123" hidden="1" customHeight="1" x14ac:dyDescent="0.2">
      <c r="B45" s="186" t="s">
        <v>109</v>
      </c>
      <c r="C45" s="325"/>
      <c r="D45" s="153" t="s">
        <v>316</v>
      </c>
      <c r="E45" s="193" t="s">
        <v>317</v>
      </c>
      <c r="F45" s="193" t="s">
        <v>318</v>
      </c>
      <c r="G45" s="194" t="s">
        <v>319</v>
      </c>
      <c r="H45" s="194" t="s">
        <v>320</v>
      </c>
      <c r="I45" s="153">
        <v>1</v>
      </c>
      <c r="J45" s="205" t="s">
        <v>137</v>
      </c>
      <c r="K45" s="187">
        <v>1</v>
      </c>
      <c r="L45" s="198">
        <v>45658</v>
      </c>
      <c r="M45" s="198">
        <v>45716</v>
      </c>
      <c r="N45" s="245">
        <v>45747</v>
      </c>
      <c r="O45" s="252"/>
      <c r="P45" s="196">
        <v>1</v>
      </c>
      <c r="Q45" s="188">
        <f>(IF(P45="","",IF(OR($I45=0,$I45="",N45=""),"",P45/$I45)))</f>
        <v>1</v>
      </c>
      <c r="R45" s="189">
        <f t="shared" ref="R45" si="76">(IF(OR($K45="",Q45=""),"",IF(OR($K45=0,Q45=0),0,IF((Q45*100%)/$K45&gt;100%,100%,(Q45*100%)/$K45))))</f>
        <v>1</v>
      </c>
      <c r="S45" s="190" t="str">
        <f t="shared" ref="S45" si="77">IF(P45="","",IF(R45&lt;100%, IF(R45&lt;100%, "ALERTA","EN TERMINO"), IF(R45=100%, "OK", "EN TERMINO")))</f>
        <v>OK</v>
      </c>
      <c r="T45" s="199" t="s">
        <v>321</v>
      </c>
      <c r="U45" s="200" t="s">
        <v>118</v>
      </c>
      <c r="V45" s="253" t="s">
        <v>121</v>
      </c>
      <c r="W45" s="192">
        <v>45838</v>
      </c>
      <c r="X45" s="154"/>
      <c r="Y45" s="154"/>
      <c r="Z45" s="154"/>
      <c r="AA45" s="154"/>
      <c r="AB45" s="154"/>
      <c r="AC45" s="199" t="s">
        <v>321</v>
      </c>
      <c r="AD45" s="200" t="s">
        <v>118</v>
      </c>
      <c r="AE45" s="253" t="s">
        <v>121</v>
      </c>
      <c r="AF45" s="154"/>
      <c r="AG45" s="154"/>
      <c r="AH45" s="154"/>
      <c r="AI45" s="154"/>
      <c r="AJ45" s="154"/>
      <c r="AK45" s="154"/>
      <c r="AL45" s="197" t="s">
        <v>313</v>
      </c>
      <c r="AM45" s="200" t="s">
        <v>118</v>
      </c>
      <c r="AN45" s="253" t="s">
        <v>121</v>
      </c>
      <c r="AO45" s="192"/>
      <c r="AP45" s="252"/>
      <c r="AQ45" s="196"/>
      <c r="AR45" s="188"/>
      <c r="AS45" s="189"/>
      <c r="AT45" s="190"/>
      <c r="AU45" s="199"/>
      <c r="AV45" s="200"/>
      <c r="AW45" s="214"/>
      <c r="AX45" s="196" t="str">
        <f t="shared" si="3"/>
        <v>SI</v>
      </c>
      <c r="AY45" s="175" t="s">
        <v>122</v>
      </c>
      <c r="AZ45" s="208" t="s">
        <v>153</v>
      </c>
      <c r="BA45" s="214" t="str">
        <f t="shared" si="73"/>
        <v>SI</v>
      </c>
      <c r="BB45" s="197" t="s">
        <v>154</v>
      </c>
      <c r="BC45" s="215" t="s">
        <v>139</v>
      </c>
    </row>
    <row r="46" spans="2:55" ht="115.5" customHeight="1" x14ac:dyDescent="0.2">
      <c r="B46" s="186" t="s">
        <v>109</v>
      </c>
      <c r="C46" s="325" t="s">
        <v>322</v>
      </c>
      <c r="D46" s="153" t="s">
        <v>323</v>
      </c>
      <c r="E46" s="193" t="s">
        <v>324</v>
      </c>
      <c r="F46" s="193" t="s">
        <v>325</v>
      </c>
      <c r="G46" s="194" t="s">
        <v>326</v>
      </c>
      <c r="H46" s="194" t="s">
        <v>327</v>
      </c>
      <c r="I46" s="153">
        <v>1</v>
      </c>
      <c r="J46" s="205" t="s">
        <v>328</v>
      </c>
      <c r="K46" s="187">
        <v>1</v>
      </c>
      <c r="L46" s="198">
        <v>46027</v>
      </c>
      <c r="M46" s="198">
        <v>46081</v>
      </c>
      <c r="N46" s="154"/>
      <c r="O46" s="154"/>
      <c r="P46" s="154"/>
      <c r="Q46" s="154"/>
      <c r="R46" s="228"/>
      <c r="S46" s="228"/>
      <c r="T46" s="199" t="s">
        <v>329</v>
      </c>
      <c r="U46" s="200" t="s">
        <v>330</v>
      </c>
      <c r="V46" s="154"/>
      <c r="W46" s="154"/>
      <c r="X46" s="154"/>
      <c r="Y46" s="154"/>
      <c r="Z46" s="154"/>
      <c r="AA46" s="154"/>
      <c r="AB46" s="154"/>
      <c r="AC46" s="199" t="s">
        <v>329</v>
      </c>
      <c r="AD46" s="200" t="s">
        <v>330</v>
      </c>
      <c r="AE46" s="154"/>
      <c r="AF46" s="192">
        <v>45930</v>
      </c>
      <c r="AG46" s="154"/>
      <c r="AH46" s="301">
        <v>0</v>
      </c>
      <c r="AI46" s="188">
        <f>(IF(AH46="","",IF(OR($I46=0,$I46="",AF46=""),"",AH46/$I46)))</f>
        <v>0</v>
      </c>
      <c r="AJ46" s="189">
        <f t="shared" ref="AJ46" si="78">(IF(OR($K46="",AI46=""),"",IF(OR($K46=0,AI46=0),0,IF((AI46*100%)/$K46&gt;100%,100%,(AI46*100%)/$K46))))</f>
        <v>0</v>
      </c>
      <c r="AK46" s="190" t="str">
        <f t="shared" ref="AK46" si="79">IF(AH46="","",IF(AJ46&lt;100%, IF(AJ46&lt;100%, "ALERTA","EN TERMINO"), IF(AJ46=100%, "OK", "EN TERMINO")))</f>
        <v>ALERTA</v>
      </c>
      <c r="AL46" s="199" t="s">
        <v>331</v>
      </c>
      <c r="AM46" s="200" t="s">
        <v>330</v>
      </c>
      <c r="AN46" s="312" t="str">
        <f>IF(AJ46=100%,IF(AJ46&gt;=100%,"CUMPLIDA","ATENCIÓN"),IF(AJ46&lt;25%,"ATENCIÓN","EN EJECUCIÓN"))</f>
        <v>ATENCIÓN</v>
      </c>
      <c r="AO46" s="192">
        <v>46022</v>
      </c>
      <c r="AP46" s="197" t="s">
        <v>332</v>
      </c>
      <c r="AQ46" s="196">
        <v>0</v>
      </c>
      <c r="AR46" s="188">
        <f t="shared" ref="AR46:AR84" si="80">(IF(AQ46="","",IF(OR($I46=0,$I46="",AO46=""),"",AQ46/$I46)))</f>
        <v>0</v>
      </c>
      <c r="AS46" s="189">
        <f t="shared" ref="AS46:AS85" si="81">(IF(OR($K46="",AR46=""),"",IF(OR($K46=0,AR46=0),0,IF((AR46*100%)/$K46&gt;100%,100%,(AR46*100%)/$K46))))</f>
        <v>0</v>
      </c>
      <c r="AT46" s="190" t="str">
        <f t="shared" si="72"/>
        <v>ALERTA</v>
      </c>
      <c r="AU46" s="197" t="s">
        <v>643</v>
      </c>
      <c r="AV46" s="200" t="s">
        <v>330</v>
      </c>
      <c r="AW46" s="312" t="str">
        <f>IF(AS46=100%,IF(AS46&gt;=100%,"CUMPLIDA","ATENCIÓN"),IF(AS46&lt;25%,"ATENCIÓN","EN EJECUCIÓN"))</f>
        <v>ATENCIÓN</v>
      </c>
      <c r="AX46" s="196" t="str">
        <f>IF(AW46="CUMPLIDA", "SI", "NO")</f>
        <v>NO</v>
      </c>
      <c r="AY46" s="175" t="s">
        <v>122</v>
      </c>
      <c r="AZ46" s="208" t="str">
        <f t="shared" ref="AZ46:AZ85" si="82">IF(AN46="CUMPLIDA",IF(AND(AX46="SI",AY46="NO"),"EFECTIVA",IF(AND(AX46="NO",AY46="NO"),"INEFECTIVA",IF(AND(AX46="NO",AY46="SI"),"INEFECTIVA",IF(AND(AX46="SI",AY46="SI"),"INEFECTIVA")))),"NO APLICA")</f>
        <v>NO APLICA</v>
      </c>
      <c r="BA46" s="214" t="str">
        <f t="shared" ref="BA46:BA85" si="83">IF(AZ46="EFECTIVA","NO",IF(AZ46="INEFECTIVA","SI","NO APLICA"))</f>
        <v>NO APLICA</v>
      </c>
      <c r="BB46" s="154"/>
      <c r="BC46" s="153"/>
    </row>
    <row r="47" spans="2:55" ht="186.75" customHeight="1" x14ac:dyDescent="0.2">
      <c r="B47" s="186" t="s">
        <v>109</v>
      </c>
      <c r="C47" s="325"/>
      <c r="D47" s="153" t="s">
        <v>333</v>
      </c>
      <c r="E47" s="193" t="s">
        <v>334</v>
      </c>
      <c r="F47" s="193" t="s">
        <v>335</v>
      </c>
      <c r="G47" s="194" t="s">
        <v>336</v>
      </c>
      <c r="H47" s="194" t="s">
        <v>337</v>
      </c>
      <c r="I47" s="153">
        <v>1</v>
      </c>
      <c r="J47" s="205" t="s">
        <v>338</v>
      </c>
      <c r="K47" s="187">
        <v>1</v>
      </c>
      <c r="L47" s="198">
        <v>45870</v>
      </c>
      <c r="M47" s="270">
        <v>46022</v>
      </c>
      <c r="N47" s="154"/>
      <c r="O47" s="154"/>
      <c r="P47" s="154"/>
      <c r="Q47" s="321"/>
      <c r="R47" s="292"/>
      <c r="S47" s="292"/>
      <c r="T47" s="199" t="s">
        <v>329</v>
      </c>
      <c r="U47" s="200" t="s">
        <v>330</v>
      </c>
      <c r="V47" s="154"/>
      <c r="W47" s="154"/>
      <c r="X47" s="154"/>
      <c r="Y47" s="154"/>
      <c r="Z47" s="154"/>
      <c r="AA47" s="154"/>
      <c r="AB47" s="154"/>
      <c r="AC47" s="199" t="s">
        <v>329</v>
      </c>
      <c r="AD47" s="200" t="s">
        <v>330</v>
      </c>
      <c r="AE47" s="154"/>
      <c r="AF47" s="192">
        <v>45930</v>
      </c>
      <c r="AG47" s="154"/>
      <c r="AH47" s="301">
        <v>0</v>
      </c>
      <c r="AI47" s="188">
        <f t="shared" ref="AI47:AI85" si="84">(IF(AH47="","",IF(OR($I47=0,$I47="",AF47=""),"",AH47/$I47)))</f>
        <v>0</v>
      </c>
      <c r="AJ47" s="189">
        <f t="shared" ref="AJ47:AJ85" si="85">(IF(OR($K47="",AI47=""),"",IF(OR($K47=0,AI47=0),0,IF((AI47*100%)/$K47&gt;100%,100%,(AI47*100%)/$K47))))</f>
        <v>0</v>
      </c>
      <c r="AK47" s="190" t="str">
        <f t="shared" ref="AK47:AK85" si="86">IF(AH47="","",IF(AJ47&lt;100%, IF(AJ47&lt;100%, "ALERTA","EN TERMINO"), IF(AJ47=100%, "OK", "EN TERMINO")))</f>
        <v>ALERTA</v>
      </c>
      <c r="AL47" s="199" t="s">
        <v>331</v>
      </c>
      <c r="AM47" s="200" t="s">
        <v>330</v>
      </c>
      <c r="AN47" s="312" t="str">
        <f t="shared" ref="AN47:AN85" si="87">IF(AJ47=100%,IF(AJ47&gt;=100%,"CUMPLIDA","ATENCIÓN"),IF(AJ47&lt;25%,"ATENCIÓN","EN EJECUCIÓN"))</f>
        <v>ATENCIÓN</v>
      </c>
      <c r="AO47" s="192">
        <v>46022</v>
      </c>
      <c r="AP47" s="201" t="s">
        <v>339</v>
      </c>
      <c r="AQ47" s="196">
        <v>1</v>
      </c>
      <c r="AR47" s="188">
        <f t="shared" si="80"/>
        <v>1</v>
      </c>
      <c r="AS47" s="189">
        <f t="shared" si="81"/>
        <v>1</v>
      </c>
      <c r="AT47" s="190" t="str">
        <f t="shared" si="72"/>
        <v>OK</v>
      </c>
      <c r="AU47" s="197" t="s">
        <v>664</v>
      </c>
      <c r="AV47" s="200" t="s">
        <v>330</v>
      </c>
      <c r="AW47" s="312" t="str">
        <f t="shared" ref="AW47:AW85" si="88">IF(AS47=100%,IF(AS47&gt;=100%,"CUMPLIDA","ATENCIÓN"),IF(AS47&lt;25%,"ATENCIÓN","EN EJECUCIÓN"))</f>
        <v>CUMPLIDA</v>
      </c>
      <c r="AX47" s="196" t="str">
        <f t="shared" ref="AX47:AX85" si="89">IF(AW47="CUMPLIDA", "SI", "NO")</f>
        <v>SI</v>
      </c>
      <c r="AY47" s="175" t="s">
        <v>122</v>
      </c>
      <c r="AZ47" s="208" t="str">
        <f t="shared" si="82"/>
        <v>NO APLICA</v>
      </c>
      <c r="BA47" s="214" t="str">
        <f t="shared" si="83"/>
        <v>NO APLICA</v>
      </c>
      <c r="BB47" s="154"/>
      <c r="BC47" s="153"/>
    </row>
    <row r="48" spans="2:55" ht="222" customHeight="1" x14ac:dyDescent="0.2">
      <c r="B48" s="186" t="s">
        <v>109</v>
      </c>
      <c r="C48" s="325"/>
      <c r="D48" s="153" t="s">
        <v>340</v>
      </c>
      <c r="E48" s="193" t="s">
        <v>341</v>
      </c>
      <c r="F48" s="193" t="s">
        <v>342</v>
      </c>
      <c r="G48" s="194" t="s">
        <v>343</v>
      </c>
      <c r="H48" s="194" t="s">
        <v>344</v>
      </c>
      <c r="I48" s="153">
        <v>1</v>
      </c>
      <c r="J48" s="205" t="s">
        <v>338</v>
      </c>
      <c r="K48" s="187">
        <v>1</v>
      </c>
      <c r="L48" s="198">
        <v>45870</v>
      </c>
      <c r="M48" s="270">
        <v>46022</v>
      </c>
      <c r="N48" s="154"/>
      <c r="O48" s="154"/>
      <c r="P48" s="154"/>
      <c r="Q48" s="305"/>
      <c r="R48" s="292"/>
      <c r="S48" s="292"/>
      <c r="T48" s="199" t="s">
        <v>329</v>
      </c>
      <c r="U48" s="200" t="s">
        <v>330</v>
      </c>
      <c r="V48" s="154"/>
      <c r="W48" s="154"/>
      <c r="X48" s="154"/>
      <c r="Y48" s="154"/>
      <c r="Z48" s="154"/>
      <c r="AA48" s="154"/>
      <c r="AB48" s="154"/>
      <c r="AC48" s="199" t="s">
        <v>329</v>
      </c>
      <c r="AD48" s="200" t="s">
        <v>330</v>
      </c>
      <c r="AE48" s="154"/>
      <c r="AF48" s="192">
        <v>45930</v>
      </c>
      <c r="AG48" s="154"/>
      <c r="AH48" s="301">
        <v>0</v>
      </c>
      <c r="AI48" s="188">
        <f t="shared" si="84"/>
        <v>0</v>
      </c>
      <c r="AJ48" s="189">
        <f t="shared" si="85"/>
        <v>0</v>
      </c>
      <c r="AK48" s="190" t="str">
        <f t="shared" si="86"/>
        <v>ALERTA</v>
      </c>
      <c r="AL48" s="199" t="s">
        <v>331</v>
      </c>
      <c r="AM48" s="200" t="s">
        <v>330</v>
      </c>
      <c r="AN48" s="312" t="str">
        <f t="shared" si="87"/>
        <v>ATENCIÓN</v>
      </c>
      <c r="AO48" s="192">
        <v>46022</v>
      </c>
      <c r="AP48" s="201" t="s">
        <v>345</v>
      </c>
      <c r="AQ48" s="196">
        <v>1</v>
      </c>
      <c r="AR48" s="188">
        <f t="shared" si="80"/>
        <v>1</v>
      </c>
      <c r="AS48" s="189">
        <f t="shared" si="81"/>
        <v>1</v>
      </c>
      <c r="AT48" s="190" t="str">
        <f t="shared" si="72"/>
        <v>OK</v>
      </c>
      <c r="AU48" s="197" t="s">
        <v>644</v>
      </c>
      <c r="AV48" s="200" t="s">
        <v>330</v>
      </c>
      <c r="AW48" s="312" t="str">
        <f t="shared" si="88"/>
        <v>CUMPLIDA</v>
      </c>
      <c r="AX48" s="196" t="str">
        <f t="shared" si="89"/>
        <v>SI</v>
      </c>
      <c r="AY48" s="175" t="s">
        <v>122</v>
      </c>
      <c r="AZ48" s="208" t="str">
        <f t="shared" si="82"/>
        <v>NO APLICA</v>
      </c>
      <c r="BA48" s="214" t="str">
        <f t="shared" si="83"/>
        <v>NO APLICA</v>
      </c>
      <c r="BB48" s="154"/>
      <c r="BC48" s="153"/>
    </row>
    <row r="49" spans="2:55" ht="115.5" customHeight="1" x14ac:dyDescent="0.2">
      <c r="B49" s="186" t="s">
        <v>109</v>
      </c>
      <c r="C49" s="325"/>
      <c r="D49" s="153" t="s">
        <v>340</v>
      </c>
      <c r="E49" s="193" t="s">
        <v>341</v>
      </c>
      <c r="F49" s="193" t="s">
        <v>346</v>
      </c>
      <c r="G49" s="194" t="s">
        <v>347</v>
      </c>
      <c r="H49" s="194" t="s">
        <v>348</v>
      </c>
      <c r="I49" s="153">
        <v>1</v>
      </c>
      <c r="J49" s="205" t="s">
        <v>338</v>
      </c>
      <c r="K49" s="187">
        <v>1</v>
      </c>
      <c r="L49" s="198">
        <v>45870</v>
      </c>
      <c r="M49" s="270">
        <v>46022</v>
      </c>
      <c r="N49" s="154"/>
      <c r="O49" s="154"/>
      <c r="P49" s="154"/>
      <c r="Q49" s="305"/>
      <c r="R49" s="292"/>
      <c r="S49" s="292"/>
      <c r="T49" s="199" t="s">
        <v>329</v>
      </c>
      <c r="U49" s="200" t="s">
        <v>330</v>
      </c>
      <c r="V49" s="154"/>
      <c r="W49" s="154"/>
      <c r="X49" s="154"/>
      <c r="Y49" s="154"/>
      <c r="Z49" s="154"/>
      <c r="AA49" s="154"/>
      <c r="AB49" s="154"/>
      <c r="AC49" s="199" t="s">
        <v>329</v>
      </c>
      <c r="AD49" s="200" t="s">
        <v>330</v>
      </c>
      <c r="AE49" s="154"/>
      <c r="AF49" s="192">
        <v>45930</v>
      </c>
      <c r="AG49" s="154"/>
      <c r="AH49" s="301">
        <v>0</v>
      </c>
      <c r="AI49" s="188">
        <f t="shared" si="84"/>
        <v>0</v>
      </c>
      <c r="AJ49" s="189">
        <f t="shared" si="85"/>
        <v>0</v>
      </c>
      <c r="AK49" s="190" t="str">
        <f t="shared" si="86"/>
        <v>ALERTA</v>
      </c>
      <c r="AL49" s="199" t="s">
        <v>331</v>
      </c>
      <c r="AM49" s="200" t="s">
        <v>330</v>
      </c>
      <c r="AN49" s="312" t="str">
        <f t="shared" si="87"/>
        <v>ATENCIÓN</v>
      </c>
      <c r="AO49" s="192">
        <v>46022</v>
      </c>
      <c r="AP49" s="201" t="s">
        <v>349</v>
      </c>
      <c r="AQ49" s="196">
        <v>1</v>
      </c>
      <c r="AR49" s="188">
        <f t="shared" si="80"/>
        <v>1</v>
      </c>
      <c r="AS49" s="189">
        <f t="shared" si="81"/>
        <v>1</v>
      </c>
      <c r="AT49" s="190" t="str">
        <f t="shared" si="72"/>
        <v>OK</v>
      </c>
      <c r="AU49" s="406" t="s">
        <v>666</v>
      </c>
      <c r="AV49" s="200" t="s">
        <v>330</v>
      </c>
      <c r="AW49" s="312" t="str">
        <f t="shared" si="88"/>
        <v>CUMPLIDA</v>
      </c>
      <c r="AX49" s="196" t="str">
        <f t="shared" si="89"/>
        <v>SI</v>
      </c>
      <c r="AY49" s="175" t="s">
        <v>122</v>
      </c>
      <c r="AZ49" s="208" t="str">
        <f t="shared" si="82"/>
        <v>NO APLICA</v>
      </c>
      <c r="BA49" s="214" t="str">
        <f t="shared" si="83"/>
        <v>NO APLICA</v>
      </c>
      <c r="BB49" s="154"/>
      <c r="BC49" s="153"/>
    </row>
    <row r="50" spans="2:55" ht="115.5" customHeight="1" x14ac:dyDescent="0.2">
      <c r="B50" s="186" t="s">
        <v>109</v>
      </c>
      <c r="C50" s="325"/>
      <c r="D50" s="153" t="s">
        <v>350</v>
      </c>
      <c r="E50" s="193" t="s">
        <v>351</v>
      </c>
      <c r="F50" s="193" t="s">
        <v>352</v>
      </c>
      <c r="G50" s="194" t="s">
        <v>353</v>
      </c>
      <c r="H50" s="194" t="s">
        <v>354</v>
      </c>
      <c r="I50" s="153">
        <v>5</v>
      </c>
      <c r="J50" s="205" t="s">
        <v>355</v>
      </c>
      <c r="K50" s="187">
        <v>1</v>
      </c>
      <c r="L50" s="198">
        <v>45901</v>
      </c>
      <c r="M50" s="198">
        <v>46112</v>
      </c>
      <c r="N50" s="154"/>
      <c r="O50" s="154"/>
      <c r="P50" s="154"/>
      <c r="Q50" s="305"/>
      <c r="R50" s="292"/>
      <c r="S50" s="292"/>
      <c r="T50" s="199" t="s">
        <v>329</v>
      </c>
      <c r="U50" s="200" t="s">
        <v>330</v>
      </c>
      <c r="V50" s="154"/>
      <c r="W50" s="154"/>
      <c r="X50" s="154"/>
      <c r="Y50" s="154"/>
      <c r="Z50" s="154"/>
      <c r="AA50" s="154"/>
      <c r="AB50" s="154"/>
      <c r="AC50" s="199" t="s">
        <v>329</v>
      </c>
      <c r="AD50" s="200" t="s">
        <v>330</v>
      </c>
      <c r="AE50" s="154"/>
      <c r="AF50" s="192">
        <v>45930</v>
      </c>
      <c r="AG50" s="154"/>
      <c r="AH50" s="301">
        <v>0</v>
      </c>
      <c r="AI50" s="188">
        <f t="shared" si="84"/>
        <v>0</v>
      </c>
      <c r="AJ50" s="189">
        <f t="shared" si="85"/>
        <v>0</v>
      </c>
      <c r="AK50" s="190" t="str">
        <f t="shared" si="86"/>
        <v>ALERTA</v>
      </c>
      <c r="AL50" s="199" t="s">
        <v>331</v>
      </c>
      <c r="AM50" s="200" t="s">
        <v>330</v>
      </c>
      <c r="AN50" s="312" t="str">
        <f t="shared" si="87"/>
        <v>ATENCIÓN</v>
      </c>
      <c r="AO50" s="192">
        <v>46022</v>
      </c>
      <c r="AP50" s="197"/>
      <c r="AQ50" s="196">
        <v>0</v>
      </c>
      <c r="AR50" s="188">
        <f t="shared" si="80"/>
        <v>0</v>
      </c>
      <c r="AS50" s="189">
        <f t="shared" si="81"/>
        <v>0</v>
      </c>
      <c r="AT50" s="190" t="str">
        <f t="shared" si="72"/>
        <v>ALERTA</v>
      </c>
      <c r="AU50" s="197" t="s">
        <v>645</v>
      </c>
      <c r="AV50" s="200" t="s">
        <v>330</v>
      </c>
      <c r="AW50" s="312" t="str">
        <f t="shared" si="88"/>
        <v>ATENCIÓN</v>
      </c>
      <c r="AX50" s="196" t="str">
        <f t="shared" si="89"/>
        <v>NO</v>
      </c>
      <c r="AY50" s="175" t="s">
        <v>122</v>
      </c>
      <c r="AZ50" s="208" t="str">
        <f t="shared" si="82"/>
        <v>NO APLICA</v>
      </c>
      <c r="BA50" s="214" t="str">
        <f t="shared" si="83"/>
        <v>NO APLICA</v>
      </c>
      <c r="BB50" s="154"/>
      <c r="BC50" s="153"/>
    </row>
    <row r="51" spans="2:55" ht="115.5" customHeight="1" x14ac:dyDescent="0.2">
      <c r="B51" s="186" t="s">
        <v>109</v>
      </c>
      <c r="C51" s="325"/>
      <c r="D51" s="153" t="s">
        <v>356</v>
      </c>
      <c r="E51" s="193" t="s">
        <v>357</v>
      </c>
      <c r="F51" s="193" t="s">
        <v>358</v>
      </c>
      <c r="G51" s="194" t="s">
        <v>359</v>
      </c>
      <c r="H51" s="194" t="s">
        <v>360</v>
      </c>
      <c r="I51" s="153">
        <v>1</v>
      </c>
      <c r="J51" s="205" t="s">
        <v>296</v>
      </c>
      <c r="K51" s="187">
        <v>1</v>
      </c>
      <c r="L51" s="198">
        <v>45870</v>
      </c>
      <c r="M51" s="270">
        <v>46022</v>
      </c>
      <c r="N51" s="280"/>
      <c r="O51" s="281" t="s">
        <v>361</v>
      </c>
      <c r="P51" s="281" t="s">
        <v>361</v>
      </c>
      <c r="Q51" s="306" t="s">
        <v>361</v>
      </c>
      <c r="R51" s="193"/>
      <c r="S51" s="292"/>
      <c r="T51" s="199" t="s">
        <v>329</v>
      </c>
      <c r="U51" s="200" t="s">
        <v>330</v>
      </c>
      <c r="V51" s="154"/>
      <c r="W51" s="154"/>
      <c r="X51" s="154"/>
      <c r="Y51" s="154"/>
      <c r="Z51" s="154"/>
      <c r="AA51" s="154"/>
      <c r="AB51" s="154"/>
      <c r="AC51" s="199" t="s">
        <v>329</v>
      </c>
      <c r="AD51" s="200" t="s">
        <v>330</v>
      </c>
      <c r="AE51" s="154"/>
      <c r="AF51" s="192">
        <v>45930</v>
      </c>
      <c r="AG51" s="202" t="s">
        <v>363</v>
      </c>
      <c r="AH51" s="301">
        <v>0</v>
      </c>
      <c r="AI51" s="188">
        <f t="shared" si="84"/>
        <v>0</v>
      </c>
      <c r="AJ51" s="189">
        <f t="shared" si="85"/>
        <v>0</v>
      </c>
      <c r="AK51" s="190" t="str">
        <f t="shared" si="86"/>
        <v>ALERTA</v>
      </c>
      <c r="AL51" s="199" t="s">
        <v>364</v>
      </c>
      <c r="AM51" s="200" t="s">
        <v>330</v>
      </c>
      <c r="AN51" s="312" t="str">
        <f t="shared" si="87"/>
        <v>ATENCIÓN</v>
      </c>
      <c r="AO51" s="192">
        <v>46022</v>
      </c>
      <c r="AP51" s="193" t="s">
        <v>362</v>
      </c>
      <c r="AQ51" s="196">
        <v>1</v>
      </c>
      <c r="AR51" s="188">
        <f t="shared" ref="AR51" si="90">(IF(AQ51="","",IF(OR($I51=0,$I51="",AO51=""),"",AQ51/$I51)))</f>
        <v>1</v>
      </c>
      <c r="AS51" s="189">
        <f t="shared" ref="AS51" si="91">(IF(OR($K51="",AR51=""),"",IF(OR($K51=0,AR51=0),0,IF((AR51*100%)/$K51&gt;100%,100%,(AR51*100%)/$K51))))</f>
        <v>1</v>
      </c>
      <c r="AT51" s="190" t="str">
        <f t="shared" ref="AT51" si="92">IF(AQ51="","",IF(AS51&lt;100%, IF(AS51&lt;100%, "ALERTA","EN TERMINO"), IF(AS51=100%, "OK", "EN TERMINO")))</f>
        <v>OK</v>
      </c>
      <c r="AU51" s="197" t="s">
        <v>649</v>
      </c>
      <c r="AV51" s="200" t="s">
        <v>330</v>
      </c>
      <c r="AW51" s="312" t="str">
        <f t="shared" si="88"/>
        <v>CUMPLIDA</v>
      </c>
      <c r="AX51" s="196" t="str">
        <f t="shared" si="89"/>
        <v>SI</v>
      </c>
      <c r="AY51" s="175" t="s">
        <v>122</v>
      </c>
      <c r="AZ51" s="208" t="str">
        <f t="shared" si="82"/>
        <v>NO APLICA</v>
      </c>
      <c r="BA51" s="214" t="str">
        <f t="shared" si="83"/>
        <v>NO APLICA</v>
      </c>
      <c r="BB51" s="154"/>
      <c r="BC51" s="153"/>
    </row>
    <row r="52" spans="2:55" ht="115.5" customHeight="1" x14ac:dyDescent="0.2">
      <c r="B52" s="186" t="s">
        <v>109</v>
      </c>
      <c r="C52" s="325"/>
      <c r="D52" s="153" t="s">
        <v>365</v>
      </c>
      <c r="E52" s="193" t="s">
        <v>366</v>
      </c>
      <c r="F52" s="193" t="s">
        <v>367</v>
      </c>
      <c r="G52" s="194" t="s">
        <v>368</v>
      </c>
      <c r="H52" s="194" t="s">
        <v>369</v>
      </c>
      <c r="I52" s="153">
        <v>1</v>
      </c>
      <c r="J52" s="205" t="s">
        <v>296</v>
      </c>
      <c r="K52" s="187">
        <v>1</v>
      </c>
      <c r="L52" s="198">
        <v>45870</v>
      </c>
      <c r="M52" s="270">
        <v>46022</v>
      </c>
      <c r="N52" s="282"/>
      <c r="O52" s="283" t="s">
        <v>361</v>
      </c>
      <c r="P52" s="283" t="s">
        <v>361</v>
      </c>
      <c r="Q52" s="307" t="s">
        <v>361</v>
      </c>
      <c r="R52" s="292"/>
      <c r="S52" s="292"/>
      <c r="T52" s="199" t="s">
        <v>329</v>
      </c>
      <c r="U52" s="200" t="s">
        <v>330</v>
      </c>
      <c r="V52" s="154"/>
      <c r="W52" s="154"/>
      <c r="X52" s="154"/>
      <c r="Y52" s="154"/>
      <c r="Z52" s="154"/>
      <c r="AA52" s="154"/>
      <c r="AB52" s="154"/>
      <c r="AC52" s="199" t="s">
        <v>329</v>
      </c>
      <c r="AD52" s="200" t="s">
        <v>330</v>
      </c>
      <c r="AE52" s="154"/>
      <c r="AF52" s="192">
        <v>45930</v>
      </c>
      <c r="AG52" s="298" t="s">
        <v>363</v>
      </c>
      <c r="AH52" s="302">
        <v>0</v>
      </c>
      <c r="AI52" s="188">
        <f t="shared" si="84"/>
        <v>0</v>
      </c>
      <c r="AJ52" s="189">
        <f t="shared" si="85"/>
        <v>0</v>
      </c>
      <c r="AK52" s="190" t="str">
        <f t="shared" si="86"/>
        <v>ALERTA</v>
      </c>
      <c r="AL52" s="199" t="s">
        <v>364</v>
      </c>
      <c r="AM52" s="200" t="s">
        <v>330</v>
      </c>
      <c r="AN52" s="312" t="str">
        <f t="shared" si="87"/>
        <v>ATENCIÓN</v>
      </c>
      <c r="AO52" s="192">
        <v>46022</v>
      </c>
      <c r="AP52" s="188" t="s">
        <v>370</v>
      </c>
      <c r="AQ52" s="196">
        <v>1</v>
      </c>
      <c r="AR52" s="188">
        <f t="shared" si="80"/>
        <v>1</v>
      </c>
      <c r="AS52" s="189">
        <v>1</v>
      </c>
      <c r="AT52" s="190" t="str">
        <f t="shared" si="72"/>
        <v>OK</v>
      </c>
      <c r="AU52" s="197" t="s">
        <v>661</v>
      </c>
      <c r="AV52" s="200" t="s">
        <v>330</v>
      </c>
      <c r="AW52" s="312" t="str">
        <f t="shared" si="88"/>
        <v>CUMPLIDA</v>
      </c>
      <c r="AX52" s="196" t="str">
        <f t="shared" si="89"/>
        <v>SI</v>
      </c>
      <c r="AY52" s="175" t="s">
        <v>122</v>
      </c>
      <c r="AZ52" s="208" t="str">
        <f t="shared" si="82"/>
        <v>NO APLICA</v>
      </c>
      <c r="BA52" s="214" t="str">
        <f t="shared" si="83"/>
        <v>NO APLICA</v>
      </c>
      <c r="BB52" s="154"/>
      <c r="BC52" s="153"/>
    </row>
    <row r="53" spans="2:55" ht="115.5" customHeight="1" x14ac:dyDescent="0.2">
      <c r="B53" s="186" t="s">
        <v>109</v>
      </c>
      <c r="C53" s="325"/>
      <c r="D53" s="153" t="s">
        <v>371</v>
      </c>
      <c r="E53" s="193" t="s">
        <v>372</v>
      </c>
      <c r="F53" s="193" t="s">
        <v>367</v>
      </c>
      <c r="G53" s="194" t="s">
        <v>373</v>
      </c>
      <c r="H53" s="194" t="s">
        <v>369</v>
      </c>
      <c r="I53" s="153">
        <v>1</v>
      </c>
      <c r="J53" s="205" t="s">
        <v>296</v>
      </c>
      <c r="K53" s="187">
        <v>1</v>
      </c>
      <c r="L53" s="198" t="s">
        <v>374</v>
      </c>
      <c r="M53" s="270">
        <v>46022</v>
      </c>
      <c r="N53" s="282"/>
      <c r="O53" s="283" t="s">
        <v>361</v>
      </c>
      <c r="P53" s="283" t="s">
        <v>361</v>
      </c>
      <c r="Q53" s="307" t="s">
        <v>361</v>
      </c>
      <c r="R53" s="292"/>
      <c r="S53" s="292"/>
      <c r="T53" s="199" t="s">
        <v>329</v>
      </c>
      <c r="U53" s="200" t="s">
        <v>330</v>
      </c>
      <c r="V53" s="154"/>
      <c r="W53" s="154"/>
      <c r="X53" s="154"/>
      <c r="Y53" s="154"/>
      <c r="Z53" s="154"/>
      <c r="AA53" s="154"/>
      <c r="AB53" s="154"/>
      <c r="AC53" s="199" t="s">
        <v>329</v>
      </c>
      <c r="AD53" s="200" t="s">
        <v>330</v>
      </c>
      <c r="AE53" s="154"/>
      <c r="AF53" s="192">
        <v>45930</v>
      </c>
      <c r="AG53" s="298" t="s">
        <v>363</v>
      </c>
      <c r="AH53" s="302">
        <v>0</v>
      </c>
      <c r="AI53" s="188">
        <f t="shared" si="84"/>
        <v>0</v>
      </c>
      <c r="AJ53" s="189">
        <f t="shared" si="85"/>
        <v>0</v>
      </c>
      <c r="AK53" s="190" t="str">
        <f t="shared" si="86"/>
        <v>ALERTA</v>
      </c>
      <c r="AL53" s="199" t="s">
        <v>364</v>
      </c>
      <c r="AM53" s="200" t="s">
        <v>330</v>
      </c>
      <c r="AN53" s="312" t="str">
        <f t="shared" si="87"/>
        <v>ATENCIÓN</v>
      </c>
      <c r="AO53" s="192">
        <v>46022</v>
      </c>
      <c r="AP53" s="188" t="s">
        <v>370</v>
      </c>
      <c r="AQ53" s="196">
        <v>1</v>
      </c>
      <c r="AR53" s="188">
        <f t="shared" si="80"/>
        <v>1</v>
      </c>
      <c r="AS53" s="293">
        <v>1</v>
      </c>
      <c r="AT53" s="190" t="str">
        <f t="shared" si="72"/>
        <v>OK</v>
      </c>
      <c r="AU53" s="197" t="s">
        <v>661</v>
      </c>
      <c r="AV53" s="200" t="s">
        <v>330</v>
      </c>
      <c r="AW53" s="312" t="str">
        <f t="shared" si="88"/>
        <v>CUMPLIDA</v>
      </c>
      <c r="AX53" s="196" t="str">
        <f t="shared" si="89"/>
        <v>SI</v>
      </c>
      <c r="AY53" s="175" t="s">
        <v>122</v>
      </c>
      <c r="AZ53" s="208" t="str">
        <f t="shared" si="82"/>
        <v>NO APLICA</v>
      </c>
      <c r="BA53" s="214" t="str">
        <f t="shared" si="83"/>
        <v>NO APLICA</v>
      </c>
      <c r="BB53" s="154"/>
      <c r="BC53" s="153"/>
    </row>
    <row r="54" spans="2:55" ht="122.25" customHeight="1" x14ac:dyDescent="0.2">
      <c r="B54" s="186" t="s">
        <v>109</v>
      </c>
      <c r="C54" s="325"/>
      <c r="D54" s="153" t="s">
        <v>375</v>
      </c>
      <c r="E54" s="193" t="s">
        <v>376</v>
      </c>
      <c r="F54" s="193" t="s">
        <v>377</v>
      </c>
      <c r="G54" s="194" t="s">
        <v>378</v>
      </c>
      <c r="H54" s="194" t="s">
        <v>379</v>
      </c>
      <c r="I54" s="153">
        <v>1</v>
      </c>
      <c r="J54" s="205" t="s">
        <v>296</v>
      </c>
      <c r="K54" s="187">
        <v>1</v>
      </c>
      <c r="L54" s="198">
        <v>45870</v>
      </c>
      <c r="M54" s="270">
        <v>46022</v>
      </c>
      <c r="N54" s="282"/>
      <c r="O54" s="283" t="s">
        <v>361</v>
      </c>
      <c r="P54" s="283" t="s">
        <v>361</v>
      </c>
      <c r="Q54" s="307" t="s">
        <v>361</v>
      </c>
      <c r="R54" s="193"/>
      <c r="S54" s="292"/>
      <c r="T54" s="199" t="s">
        <v>329</v>
      </c>
      <c r="U54" s="200" t="s">
        <v>330</v>
      </c>
      <c r="V54" s="154"/>
      <c r="W54" s="154"/>
      <c r="X54" s="154"/>
      <c r="Y54" s="154"/>
      <c r="Z54" s="154"/>
      <c r="AA54" s="154"/>
      <c r="AB54" s="154"/>
      <c r="AC54" s="199" t="s">
        <v>329</v>
      </c>
      <c r="AD54" s="200" t="s">
        <v>330</v>
      </c>
      <c r="AE54" s="154"/>
      <c r="AF54" s="192">
        <v>45930</v>
      </c>
      <c r="AG54" s="298" t="s">
        <v>363</v>
      </c>
      <c r="AH54" s="302">
        <v>0</v>
      </c>
      <c r="AI54" s="188">
        <f t="shared" si="84"/>
        <v>0</v>
      </c>
      <c r="AJ54" s="189">
        <f t="shared" si="85"/>
        <v>0</v>
      </c>
      <c r="AK54" s="190" t="str">
        <f t="shared" si="86"/>
        <v>ALERTA</v>
      </c>
      <c r="AL54" s="199" t="s">
        <v>364</v>
      </c>
      <c r="AM54" s="200" t="s">
        <v>330</v>
      </c>
      <c r="AN54" s="312" t="str">
        <f t="shared" si="87"/>
        <v>ATENCIÓN</v>
      </c>
      <c r="AO54" s="192">
        <v>46022</v>
      </c>
      <c r="AP54" s="193" t="s">
        <v>379</v>
      </c>
      <c r="AQ54" s="196">
        <v>1</v>
      </c>
      <c r="AR54" s="188">
        <f t="shared" si="80"/>
        <v>1</v>
      </c>
      <c r="AS54" s="293">
        <v>1</v>
      </c>
      <c r="AT54" s="190" t="str">
        <f t="shared" si="72"/>
        <v>OK</v>
      </c>
      <c r="AU54" s="197" t="s">
        <v>650</v>
      </c>
      <c r="AV54" s="200" t="s">
        <v>330</v>
      </c>
      <c r="AW54" s="312" t="str">
        <f t="shared" si="88"/>
        <v>CUMPLIDA</v>
      </c>
      <c r="AX54" s="196" t="str">
        <f t="shared" si="89"/>
        <v>SI</v>
      </c>
      <c r="AY54" s="175" t="s">
        <v>122</v>
      </c>
      <c r="AZ54" s="208" t="str">
        <f t="shared" si="82"/>
        <v>NO APLICA</v>
      </c>
      <c r="BA54" s="214" t="str">
        <f t="shared" si="83"/>
        <v>NO APLICA</v>
      </c>
      <c r="BB54" s="154"/>
      <c r="BC54" s="153"/>
    </row>
    <row r="55" spans="2:55" ht="115.5" customHeight="1" x14ac:dyDescent="0.2">
      <c r="B55" s="186" t="s">
        <v>109</v>
      </c>
      <c r="C55" s="325"/>
      <c r="D55" s="153" t="s">
        <v>375</v>
      </c>
      <c r="E55" s="193" t="s">
        <v>376</v>
      </c>
      <c r="F55" s="193" t="s">
        <v>377</v>
      </c>
      <c r="G55" s="194" t="s">
        <v>380</v>
      </c>
      <c r="H55" s="194" t="s">
        <v>381</v>
      </c>
      <c r="I55" s="153">
        <v>1</v>
      </c>
      <c r="J55" s="205" t="s">
        <v>296</v>
      </c>
      <c r="K55" s="187">
        <v>1</v>
      </c>
      <c r="L55" s="198">
        <v>45870</v>
      </c>
      <c r="M55" s="270">
        <v>46022</v>
      </c>
      <c r="N55" s="282"/>
      <c r="O55" s="283" t="s">
        <v>361</v>
      </c>
      <c r="P55" s="283" t="s">
        <v>361</v>
      </c>
      <c r="Q55" s="307" t="s">
        <v>361</v>
      </c>
      <c r="R55" s="194"/>
      <c r="S55" s="292"/>
      <c r="T55" s="199" t="s">
        <v>329</v>
      </c>
      <c r="U55" s="200" t="s">
        <v>330</v>
      </c>
      <c r="V55" s="154"/>
      <c r="W55" s="154"/>
      <c r="X55" s="154"/>
      <c r="Y55" s="154"/>
      <c r="Z55" s="154"/>
      <c r="AA55" s="154"/>
      <c r="AB55" s="154"/>
      <c r="AC55" s="199" t="s">
        <v>329</v>
      </c>
      <c r="AD55" s="200" t="s">
        <v>330</v>
      </c>
      <c r="AE55" s="154"/>
      <c r="AF55" s="192">
        <v>45930</v>
      </c>
      <c r="AG55" s="298" t="s">
        <v>363</v>
      </c>
      <c r="AH55" s="302">
        <v>0</v>
      </c>
      <c r="AI55" s="188">
        <f t="shared" si="84"/>
        <v>0</v>
      </c>
      <c r="AJ55" s="189">
        <f t="shared" si="85"/>
        <v>0</v>
      </c>
      <c r="AK55" s="190" t="str">
        <f t="shared" si="86"/>
        <v>ALERTA</v>
      </c>
      <c r="AL55" s="199" t="s">
        <v>364</v>
      </c>
      <c r="AM55" s="200" t="s">
        <v>330</v>
      </c>
      <c r="AN55" s="312" t="str">
        <f t="shared" si="87"/>
        <v>ATENCIÓN</v>
      </c>
      <c r="AO55" s="192">
        <v>46022</v>
      </c>
      <c r="AP55" s="194" t="s">
        <v>381</v>
      </c>
      <c r="AQ55" s="196">
        <v>1</v>
      </c>
      <c r="AR55" s="188">
        <f t="shared" si="80"/>
        <v>1</v>
      </c>
      <c r="AS55" s="293">
        <v>1</v>
      </c>
      <c r="AT55" s="190" t="str">
        <f t="shared" si="72"/>
        <v>OK</v>
      </c>
      <c r="AU55" s="197" t="s">
        <v>651</v>
      </c>
      <c r="AV55" s="200" t="s">
        <v>330</v>
      </c>
      <c r="AW55" s="312" t="str">
        <f t="shared" si="88"/>
        <v>CUMPLIDA</v>
      </c>
      <c r="AX55" s="196" t="str">
        <f t="shared" si="89"/>
        <v>SI</v>
      </c>
      <c r="AY55" s="175" t="s">
        <v>122</v>
      </c>
      <c r="AZ55" s="208" t="str">
        <f t="shared" si="82"/>
        <v>NO APLICA</v>
      </c>
      <c r="BA55" s="214" t="str">
        <f t="shared" si="83"/>
        <v>NO APLICA</v>
      </c>
      <c r="BB55" s="154"/>
      <c r="BC55" s="153"/>
    </row>
    <row r="56" spans="2:55" ht="115.5" customHeight="1" x14ac:dyDescent="0.2">
      <c r="B56" s="186" t="s">
        <v>109</v>
      </c>
      <c r="C56" s="325"/>
      <c r="D56" s="153" t="s">
        <v>382</v>
      </c>
      <c r="E56" s="193" t="s">
        <v>383</v>
      </c>
      <c r="F56" s="193" t="s">
        <v>384</v>
      </c>
      <c r="G56" s="194" t="s">
        <v>385</v>
      </c>
      <c r="H56" s="194" t="s">
        <v>369</v>
      </c>
      <c r="I56" s="153">
        <v>1</v>
      </c>
      <c r="J56" s="205" t="s">
        <v>131</v>
      </c>
      <c r="K56" s="187">
        <v>1</v>
      </c>
      <c r="L56" s="198">
        <v>45870</v>
      </c>
      <c r="M56" s="270">
        <v>46022</v>
      </c>
      <c r="N56" s="282"/>
      <c r="O56" s="283" t="s">
        <v>361</v>
      </c>
      <c r="P56" s="283" t="s">
        <v>361</v>
      </c>
      <c r="Q56" s="307" t="s">
        <v>361</v>
      </c>
      <c r="R56" s="293"/>
      <c r="S56" s="293"/>
      <c r="T56" s="199" t="s">
        <v>329</v>
      </c>
      <c r="U56" s="200" t="s">
        <v>330</v>
      </c>
      <c r="V56" s="154"/>
      <c r="W56" s="154"/>
      <c r="X56" s="154"/>
      <c r="Y56" s="154"/>
      <c r="Z56" s="154"/>
      <c r="AA56" s="154"/>
      <c r="AB56" s="154"/>
      <c r="AC56" s="199" t="s">
        <v>329</v>
      </c>
      <c r="AD56" s="200" t="s">
        <v>330</v>
      </c>
      <c r="AE56" s="154"/>
      <c r="AF56" s="192">
        <v>45930</v>
      </c>
      <c r="AG56" s="298" t="s">
        <v>363</v>
      </c>
      <c r="AH56" s="302">
        <v>0</v>
      </c>
      <c r="AI56" s="188">
        <f t="shared" si="84"/>
        <v>0</v>
      </c>
      <c r="AJ56" s="189">
        <f t="shared" si="85"/>
        <v>0</v>
      </c>
      <c r="AK56" s="190" t="str">
        <f t="shared" si="86"/>
        <v>ALERTA</v>
      </c>
      <c r="AL56" s="199" t="s">
        <v>364</v>
      </c>
      <c r="AM56" s="200" t="s">
        <v>330</v>
      </c>
      <c r="AN56" s="312" t="str">
        <f t="shared" si="87"/>
        <v>ATENCIÓN</v>
      </c>
      <c r="AO56" s="192">
        <v>46022</v>
      </c>
      <c r="AP56" s="188" t="s">
        <v>386</v>
      </c>
      <c r="AQ56" s="196">
        <v>1</v>
      </c>
      <c r="AR56" s="188">
        <f t="shared" si="80"/>
        <v>1</v>
      </c>
      <c r="AS56" s="293">
        <v>1</v>
      </c>
      <c r="AT56" s="190" t="str">
        <f t="shared" si="72"/>
        <v>OK</v>
      </c>
      <c r="AU56" s="197" t="s">
        <v>659</v>
      </c>
      <c r="AV56" s="200" t="s">
        <v>330</v>
      </c>
      <c r="AW56" s="312" t="str">
        <f t="shared" si="88"/>
        <v>CUMPLIDA</v>
      </c>
      <c r="AX56" s="196" t="str">
        <f t="shared" si="89"/>
        <v>SI</v>
      </c>
      <c r="AY56" s="175" t="s">
        <v>122</v>
      </c>
      <c r="AZ56" s="208" t="str">
        <f t="shared" si="82"/>
        <v>NO APLICA</v>
      </c>
      <c r="BA56" s="214" t="str">
        <f t="shared" si="83"/>
        <v>NO APLICA</v>
      </c>
      <c r="BB56" s="154"/>
      <c r="BC56" s="153"/>
    </row>
    <row r="57" spans="2:55" ht="115.5" customHeight="1" x14ac:dyDescent="0.2">
      <c r="B57" s="186" t="s">
        <v>109</v>
      </c>
      <c r="C57" s="325"/>
      <c r="D57" s="153" t="s">
        <v>387</v>
      </c>
      <c r="E57" s="193" t="s">
        <v>388</v>
      </c>
      <c r="F57" s="193" t="s">
        <v>389</v>
      </c>
      <c r="G57" s="194" t="s">
        <v>390</v>
      </c>
      <c r="H57" s="194" t="s">
        <v>391</v>
      </c>
      <c r="I57" s="153">
        <v>1</v>
      </c>
      <c r="J57" s="205" t="s">
        <v>280</v>
      </c>
      <c r="K57" s="187">
        <v>1</v>
      </c>
      <c r="L57" s="198">
        <v>45839</v>
      </c>
      <c r="M57" s="270">
        <v>46022</v>
      </c>
      <c r="N57" s="282"/>
      <c r="O57" s="283" t="s">
        <v>361</v>
      </c>
      <c r="P57" s="283" t="s">
        <v>361</v>
      </c>
      <c r="Q57" s="307" t="s">
        <v>361</v>
      </c>
      <c r="R57" s="193"/>
      <c r="S57" s="293"/>
      <c r="T57" s="199" t="s">
        <v>329</v>
      </c>
      <c r="U57" s="200" t="s">
        <v>330</v>
      </c>
      <c r="V57" s="154"/>
      <c r="W57" s="154"/>
      <c r="X57" s="154"/>
      <c r="Y57" s="154"/>
      <c r="Z57" s="154"/>
      <c r="AA57" s="154"/>
      <c r="AB57" s="154"/>
      <c r="AC57" s="199" t="s">
        <v>329</v>
      </c>
      <c r="AD57" s="200" t="s">
        <v>330</v>
      </c>
      <c r="AE57" s="154"/>
      <c r="AF57" s="192">
        <v>45930</v>
      </c>
      <c r="AG57" s="298" t="s">
        <v>363</v>
      </c>
      <c r="AH57" s="302">
        <v>0</v>
      </c>
      <c r="AI57" s="188">
        <f t="shared" si="84"/>
        <v>0</v>
      </c>
      <c r="AJ57" s="189">
        <f t="shared" si="85"/>
        <v>0</v>
      </c>
      <c r="AK57" s="190" t="str">
        <f t="shared" si="86"/>
        <v>ALERTA</v>
      </c>
      <c r="AL57" s="199" t="s">
        <v>364</v>
      </c>
      <c r="AM57" s="200" t="s">
        <v>330</v>
      </c>
      <c r="AN57" s="312" t="str">
        <f t="shared" si="87"/>
        <v>ATENCIÓN</v>
      </c>
      <c r="AO57" s="192">
        <v>46022</v>
      </c>
      <c r="AP57" s="193" t="s">
        <v>391</v>
      </c>
      <c r="AQ57" s="196">
        <v>1</v>
      </c>
      <c r="AR57" s="188">
        <f t="shared" si="80"/>
        <v>1</v>
      </c>
      <c r="AS57" s="293">
        <v>1</v>
      </c>
      <c r="AT57" s="190" t="str">
        <f t="shared" si="72"/>
        <v>OK</v>
      </c>
      <c r="AU57" s="197" t="s">
        <v>652</v>
      </c>
      <c r="AV57" s="200" t="s">
        <v>330</v>
      </c>
      <c r="AW57" s="312" t="str">
        <f t="shared" si="88"/>
        <v>CUMPLIDA</v>
      </c>
      <c r="AX57" s="196" t="str">
        <f t="shared" si="89"/>
        <v>SI</v>
      </c>
      <c r="AY57" s="175" t="s">
        <v>122</v>
      </c>
      <c r="AZ57" s="208" t="str">
        <f t="shared" si="82"/>
        <v>NO APLICA</v>
      </c>
      <c r="BA57" s="214" t="str">
        <f t="shared" si="83"/>
        <v>NO APLICA</v>
      </c>
      <c r="BB57" s="154"/>
      <c r="BC57" s="153"/>
    </row>
    <row r="58" spans="2:55" ht="115.5" customHeight="1" x14ac:dyDescent="0.2">
      <c r="B58" s="216" t="s">
        <v>109</v>
      </c>
      <c r="C58" s="326"/>
      <c r="D58" s="217" t="s">
        <v>392</v>
      </c>
      <c r="E58" s="218" t="s">
        <v>393</v>
      </c>
      <c r="F58" s="218" t="s">
        <v>394</v>
      </c>
      <c r="G58" s="219" t="s">
        <v>395</v>
      </c>
      <c r="H58" s="219" t="s">
        <v>360</v>
      </c>
      <c r="I58" s="217">
        <v>1</v>
      </c>
      <c r="J58" s="220" t="s">
        <v>131</v>
      </c>
      <c r="K58" s="221">
        <v>1</v>
      </c>
      <c r="L58" s="222">
        <v>45870</v>
      </c>
      <c r="M58" s="319">
        <v>46022</v>
      </c>
      <c r="N58" s="295"/>
      <c r="O58" s="286" t="s">
        <v>361</v>
      </c>
      <c r="P58" s="286" t="s">
        <v>361</v>
      </c>
      <c r="Q58" s="285" t="s">
        <v>361</v>
      </c>
      <c r="R58" s="218"/>
      <c r="S58" s="293"/>
      <c r="T58" s="199" t="s">
        <v>329</v>
      </c>
      <c r="U58" s="200" t="s">
        <v>330</v>
      </c>
      <c r="V58" s="228"/>
      <c r="W58" s="228"/>
      <c r="X58" s="228"/>
      <c r="Y58" s="228"/>
      <c r="Z58" s="228"/>
      <c r="AA58" s="228"/>
      <c r="AB58" s="228"/>
      <c r="AC58" s="199" t="s">
        <v>329</v>
      </c>
      <c r="AD58" s="200" t="s">
        <v>330</v>
      </c>
      <c r="AE58" s="228"/>
      <c r="AF58" s="192">
        <v>45930</v>
      </c>
      <c r="AG58" s="299" t="s">
        <v>363</v>
      </c>
      <c r="AH58" s="303">
        <v>0</v>
      </c>
      <c r="AI58" s="188">
        <f t="shared" si="84"/>
        <v>0</v>
      </c>
      <c r="AJ58" s="189">
        <f t="shared" si="85"/>
        <v>0</v>
      </c>
      <c r="AK58" s="190" t="str">
        <f t="shared" si="86"/>
        <v>ALERTA</v>
      </c>
      <c r="AL58" s="199" t="s">
        <v>364</v>
      </c>
      <c r="AM58" s="200" t="s">
        <v>330</v>
      </c>
      <c r="AN58" s="312" t="str">
        <f t="shared" si="87"/>
        <v>ATENCIÓN</v>
      </c>
      <c r="AO58" s="192">
        <v>46022</v>
      </c>
      <c r="AP58" s="218" t="s">
        <v>396</v>
      </c>
      <c r="AQ58" s="233">
        <v>1</v>
      </c>
      <c r="AR58" s="188">
        <f t="shared" si="80"/>
        <v>1</v>
      </c>
      <c r="AS58" s="293">
        <v>1</v>
      </c>
      <c r="AT58" s="190" t="str">
        <f t="shared" si="72"/>
        <v>OK</v>
      </c>
      <c r="AU58" s="197" t="s">
        <v>653</v>
      </c>
      <c r="AV58" s="200" t="s">
        <v>330</v>
      </c>
      <c r="AW58" s="312" t="str">
        <f t="shared" si="88"/>
        <v>CUMPLIDA</v>
      </c>
      <c r="AX58" s="196" t="str">
        <f t="shared" si="89"/>
        <v>SI</v>
      </c>
      <c r="AY58" s="175" t="s">
        <v>122</v>
      </c>
      <c r="AZ58" s="208" t="str">
        <f t="shared" si="82"/>
        <v>NO APLICA</v>
      </c>
      <c r="BA58" s="214" t="str">
        <f t="shared" si="83"/>
        <v>NO APLICA</v>
      </c>
      <c r="BB58" s="228"/>
      <c r="BC58" s="217"/>
    </row>
    <row r="59" spans="2:55" ht="123.75" customHeight="1" x14ac:dyDescent="0.2">
      <c r="B59" s="244" t="s">
        <v>109</v>
      </c>
      <c r="C59" s="324" t="s">
        <v>397</v>
      </c>
      <c r="D59" s="288" t="s">
        <v>398</v>
      </c>
      <c r="E59" s="235" t="s">
        <v>399</v>
      </c>
      <c r="F59" s="235" t="s">
        <v>400</v>
      </c>
      <c r="G59" s="287" t="s">
        <v>401</v>
      </c>
      <c r="H59" s="287" t="s">
        <v>402</v>
      </c>
      <c r="I59" s="288">
        <v>1</v>
      </c>
      <c r="J59" s="289" t="s">
        <v>403</v>
      </c>
      <c r="K59" s="239">
        <v>1</v>
      </c>
      <c r="L59" s="240">
        <v>45931</v>
      </c>
      <c r="M59" s="240">
        <v>46203</v>
      </c>
      <c r="N59" s="290"/>
      <c r="O59" s="290" t="s">
        <v>361</v>
      </c>
      <c r="P59" s="290" t="s">
        <v>361</v>
      </c>
      <c r="Q59" s="308" t="s">
        <v>361</v>
      </c>
      <c r="R59" s="292"/>
      <c r="S59" s="292"/>
      <c r="T59" s="199" t="s">
        <v>404</v>
      </c>
      <c r="U59" s="200" t="s">
        <v>330</v>
      </c>
      <c r="V59" s="292"/>
      <c r="W59" s="292"/>
      <c r="X59" s="292"/>
      <c r="Y59" s="292"/>
      <c r="Z59" s="292"/>
      <c r="AA59" s="292"/>
      <c r="AB59" s="292"/>
      <c r="AC59" s="199" t="s">
        <v>404</v>
      </c>
      <c r="AD59" s="200" t="s">
        <v>330</v>
      </c>
      <c r="AE59" s="292"/>
      <c r="AF59" s="192">
        <v>45930</v>
      </c>
      <c r="AG59" s="300" t="s">
        <v>363</v>
      </c>
      <c r="AH59" s="304">
        <v>0</v>
      </c>
      <c r="AI59" s="188">
        <f t="shared" si="84"/>
        <v>0</v>
      </c>
      <c r="AJ59" s="189">
        <f t="shared" si="85"/>
        <v>0</v>
      </c>
      <c r="AK59" s="190" t="str">
        <f t="shared" si="86"/>
        <v>ALERTA</v>
      </c>
      <c r="AL59" s="199" t="s">
        <v>364</v>
      </c>
      <c r="AM59" s="200" t="s">
        <v>330</v>
      </c>
      <c r="AN59" s="312" t="str">
        <f t="shared" si="87"/>
        <v>ATENCIÓN</v>
      </c>
      <c r="AO59" s="192">
        <v>46022</v>
      </c>
      <c r="AP59" s="322" t="s">
        <v>642</v>
      </c>
      <c r="AQ59" s="293">
        <v>0.01</v>
      </c>
      <c r="AR59" s="188">
        <f t="shared" si="80"/>
        <v>0.01</v>
      </c>
      <c r="AS59" s="189">
        <f t="shared" si="81"/>
        <v>0.01</v>
      </c>
      <c r="AT59" s="190" t="str">
        <f t="shared" si="72"/>
        <v>ALERTA</v>
      </c>
      <c r="AU59" s="197" t="s">
        <v>654</v>
      </c>
      <c r="AV59" s="200" t="s">
        <v>330</v>
      </c>
      <c r="AW59" s="312" t="str">
        <f t="shared" si="88"/>
        <v>ATENCIÓN</v>
      </c>
      <c r="AX59" s="196" t="str">
        <f t="shared" si="89"/>
        <v>NO</v>
      </c>
      <c r="AY59" s="175" t="s">
        <v>122</v>
      </c>
      <c r="AZ59" s="208" t="str">
        <f t="shared" si="82"/>
        <v>NO APLICA</v>
      </c>
      <c r="BA59" s="214" t="str">
        <f t="shared" si="83"/>
        <v>NO APLICA</v>
      </c>
      <c r="BB59" s="292"/>
      <c r="BC59" s="288"/>
    </row>
    <row r="60" spans="2:55" ht="109.5" customHeight="1" x14ac:dyDescent="0.2">
      <c r="B60" s="244" t="s">
        <v>109</v>
      </c>
      <c r="C60" s="324"/>
      <c r="D60" s="288" t="s">
        <v>405</v>
      </c>
      <c r="E60" s="235" t="s">
        <v>406</v>
      </c>
      <c r="F60" s="235" t="s">
        <v>407</v>
      </c>
      <c r="G60" s="287" t="s">
        <v>408</v>
      </c>
      <c r="H60" s="287" t="s">
        <v>409</v>
      </c>
      <c r="I60" s="288">
        <v>1</v>
      </c>
      <c r="J60" s="289" t="s">
        <v>328</v>
      </c>
      <c r="K60" s="239">
        <v>1</v>
      </c>
      <c r="L60" s="240">
        <v>45931</v>
      </c>
      <c r="M60" s="240">
        <v>46066</v>
      </c>
      <c r="N60" s="290"/>
      <c r="O60" s="290" t="s">
        <v>361</v>
      </c>
      <c r="P60" s="290" t="s">
        <v>361</v>
      </c>
      <c r="Q60" s="308" t="s">
        <v>361</v>
      </c>
      <c r="R60" s="292"/>
      <c r="S60" s="292"/>
      <c r="T60" s="199" t="s">
        <v>404</v>
      </c>
      <c r="U60" s="200" t="s">
        <v>330</v>
      </c>
      <c r="V60" s="292"/>
      <c r="W60" s="292"/>
      <c r="X60" s="292"/>
      <c r="Y60" s="292"/>
      <c r="Z60" s="292"/>
      <c r="AA60" s="292"/>
      <c r="AB60" s="292"/>
      <c r="AC60" s="199" t="s">
        <v>404</v>
      </c>
      <c r="AD60" s="200" t="s">
        <v>330</v>
      </c>
      <c r="AE60" s="292"/>
      <c r="AF60" s="192">
        <v>45930</v>
      </c>
      <c r="AG60" s="300" t="s">
        <v>363</v>
      </c>
      <c r="AH60" s="304">
        <v>0</v>
      </c>
      <c r="AI60" s="188">
        <f t="shared" si="84"/>
        <v>0</v>
      </c>
      <c r="AJ60" s="189">
        <f t="shared" si="85"/>
        <v>0</v>
      </c>
      <c r="AK60" s="190" t="str">
        <f t="shared" si="86"/>
        <v>ALERTA</v>
      </c>
      <c r="AL60" s="199" t="s">
        <v>364</v>
      </c>
      <c r="AM60" s="200" t="s">
        <v>330</v>
      </c>
      <c r="AN60" s="312" t="str">
        <f t="shared" si="87"/>
        <v>ATENCIÓN</v>
      </c>
      <c r="AO60" s="192">
        <v>46022</v>
      </c>
      <c r="AP60" s="322" t="s">
        <v>410</v>
      </c>
      <c r="AQ60" s="293">
        <v>0.5</v>
      </c>
      <c r="AR60" s="188">
        <f t="shared" si="80"/>
        <v>0.5</v>
      </c>
      <c r="AS60" s="189">
        <f t="shared" si="81"/>
        <v>0.5</v>
      </c>
      <c r="AT60" s="190" t="str">
        <f t="shared" si="72"/>
        <v>ALERTA</v>
      </c>
      <c r="AU60" s="197" t="s">
        <v>658</v>
      </c>
      <c r="AV60" s="200" t="s">
        <v>330</v>
      </c>
      <c r="AW60" s="312" t="str">
        <f t="shared" si="88"/>
        <v>EN EJECUCIÓN</v>
      </c>
      <c r="AX60" s="196" t="str">
        <f t="shared" si="89"/>
        <v>NO</v>
      </c>
      <c r="AY60" s="175" t="s">
        <v>122</v>
      </c>
      <c r="AZ60" s="208" t="str">
        <f t="shared" si="82"/>
        <v>NO APLICA</v>
      </c>
      <c r="BA60" s="214" t="str">
        <f t="shared" si="83"/>
        <v>NO APLICA</v>
      </c>
      <c r="BB60" s="292"/>
      <c r="BC60" s="288"/>
    </row>
    <row r="61" spans="2:55" ht="109.5" customHeight="1" x14ac:dyDescent="0.2">
      <c r="B61" s="244" t="s">
        <v>109</v>
      </c>
      <c r="C61" s="324"/>
      <c r="D61" s="288" t="s">
        <v>411</v>
      </c>
      <c r="E61" s="235" t="s">
        <v>412</v>
      </c>
      <c r="F61" s="235" t="s">
        <v>413</v>
      </c>
      <c r="G61" s="287" t="s">
        <v>414</v>
      </c>
      <c r="H61" s="287" t="s">
        <v>415</v>
      </c>
      <c r="I61" s="288">
        <v>1</v>
      </c>
      <c r="J61" s="289" t="s">
        <v>416</v>
      </c>
      <c r="K61" s="239">
        <v>1</v>
      </c>
      <c r="L61" s="240">
        <v>46006</v>
      </c>
      <c r="M61" s="240">
        <v>46037</v>
      </c>
      <c r="N61" s="290"/>
      <c r="O61" s="290"/>
      <c r="P61" s="290" t="s">
        <v>361</v>
      </c>
      <c r="Q61" s="308" t="s">
        <v>361</v>
      </c>
      <c r="R61" s="292"/>
      <c r="S61" s="292"/>
      <c r="T61" s="199" t="s">
        <v>404</v>
      </c>
      <c r="U61" s="200" t="s">
        <v>330</v>
      </c>
      <c r="V61" s="292"/>
      <c r="W61" s="292"/>
      <c r="X61" s="292"/>
      <c r="Y61" s="292"/>
      <c r="Z61" s="292"/>
      <c r="AA61" s="292"/>
      <c r="AB61" s="292"/>
      <c r="AC61" s="199" t="s">
        <v>404</v>
      </c>
      <c r="AD61" s="200" t="s">
        <v>330</v>
      </c>
      <c r="AE61" s="292"/>
      <c r="AF61" s="192">
        <v>45930</v>
      </c>
      <c r="AG61" s="300" t="s">
        <v>417</v>
      </c>
      <c r="AH61" s="304">
        <v>0</v>
      </c>
      <c r="AI61" s="188">
        <f t="shared" si="84"/>
        <v>0</v>
      </c>
      <c r="AJ61" s="189">
        <f t="shared" si="85"/>
        <v>0</v>
      </c>
      <c r="AK61" s="190" t="str">
        <f t="shared" si="86"/>
        <v>ALERTA</v>
      </c>
      <c r="AL61" s="199" t="s">
        <v>364</v>
      </c>
      <c r="AM61" s="200" t="s">
        <v>330</v>
      </c>
      <c r="AN61" s="312" t="str">
        <f t="shared" si="87"/>
        <v>ATENCIÓN</v>
      </c>
      <c r="AO61" s="192">
        <v>46022</v>
      </c>
      <c r="AP61" s="322"/>
      <c r="AQ61" s="293">
        <v>0</v>
      </c>
      <c r="AR61" s="188">
        <f t="shared" si="80"/>
        <v>0</v>
      </c>
      <c r="AS61" s="189">
        <f t="shared" si="81"/>
        <v>0</v>
      </c>
      <c r="AT61" s="190" t="str">
        <f t="shared" si="72"/>
        <v>ALERTA</v>
      </c>
      <c r="AU61" s="197" t="s">
        <v>648</v>
      </c>
      <c r="AV61" s="200" t="s">
        <v>330</v>
      </c>
      <c r="AW61" s="312" t="str">
        <f t="shared" si="88"/>
        <v>ATENCIÓN</v>
      </c>
      <c r="AX61" s="196" t="str">
        <f t="shared" si="89"/>
        <v>NO</v>
      </c>
      <c r="AY61" s="175" t="s">
        <v>122</v>
      </c>
      <c r="AZ61" s="208" t="str">
        <f t="shared" si="82"/>
        <v>NO APLICA</v>
      </c>
      <c r="BA61" s="214" t="str">
        <f t="shared" si="83"/>
        <v>NO APLICA</v>
      </c>
      <c r="BB61" s="292"/>
      <c r="BC61" s="288"/>
    </row>
    <row r="62" spans="2:55" ht="109.5" customHeight="1" x14ac:dyDescent="0.2">
      <c r="B62" s="244" t="s">
        <v>109</v>
      </c>
      <c r="C62" s="324"/>
      <c r="D62" s="288" t="s">
        <v>411</v>
      </c>
      <c r="E62" s="235" t="s">
        <v>412</v>
      </c>
      <c r="F62" s="235" t="s">
        <v>418</v>
      </c>
      <c r="G62" s="287" t="s">
        <v>419</v>
      </c>
      <c r="H62" s="287" t="s">
        <v>420</v>
      </c>
      <c r="I62" s="288">
        <v>1</v>
      </c>
      <c r="J62" s="289" t="s">
        <v>416</v>
      </c>
      <c r="K62" s="239">
        <v>1</v>
      </c>
      <c r="L62" s="240">
        <v>46006</v>
      </c>
      <c r="M62" s="240">
        <v>46037</v>
      </c>
      <c r="N62" s="294"/>
      <c r="O62" s="290"/>
      <c r="P62" s="290" t="s">
        <v>361</v>
      </c>
      <c r="Q62" s="308" t="s">
        <v>361</v>
      </c>
      <c r="R62" s="292"/>
      <c r="S62" s="292"/>
      <c r="T62" s="199" t="s">
        <v>404</v>
      </c>
      <c r="U62" s="200" t="s">
        <v>330</v>
      </c>
      <c r="V62" s="292"/>
      <c r="W62" s="292"/>
      <c r="X62" s="292"/>
      <c r="Y62" s="292"/>
      <c r="Z62" s="292"/>
      <c r="AA62" s="292"/>
      <c r="AB62" s="292"/>
      <c r="AC62" s="199" t="s">
        <v>404</v>
      </c>
      <c r="AD62" s="200" t="s">
        <v>330</v>
      </c>
      <c r="AE62" s="292"/>
      <c r="AF62" s="192">
        <v>45930</v>
      </c>
      <c r="AG62" s="300" t="s">
        <v>417</v>
      </c>
      <c r="AH62" s="304">
        <v>0</v>
      </c>
      <c r="AI62" s="188">
        <f t="shared" si="84"/>
        <v>0</v>
      </c>
      <c r="AJ62" s="189">
        <f t="shared" si="85"/>
        <v>0</v>
      </c>
      <c r="AK62" s="190" t="str">
        <f t="shared" si="86"/>
        <v>ALERTA</v>
      </c>
      <c r="AL62" s="199" t="s">
        <v>364</v>
      </c>
      <c r="AM62" s="200" t="s">
        <v>330</v>
      </c>
      <c r="AN62" s="312" t="str">
        <f t="shared" si="87"/>
        <v>ATENCIÓN</v>
      </c>
      <c r="AO62" s="192">
        <v>46022</v>
      </c>
      <c r="AP62" s="322"/>
      <c r="AQ62" s="293">
        <v>0</v>
      </c>
      <c r="AR62" s="188">
        <f t="shared" si="80"/>
        <v>0</v>
      </c>
      <c r="AS62" s="189">
        <f t="shared" si="81"/>
        <v>0</v>
      </c>
      <c r="AT62" s="190" t="str">
        <f t="shared" si="72"/>
        <v>ALERTA</v>
      </c>
      <c r="AU62" s="197" t="s">
        <v>648</v>
      </c>
      <c r="AV62" s="200" t="s">
        <v>330</v>
      </c>
      <c r="AW62" s="312" t="str">
        <f t="shared" si="88"/>
        <v>ATENCIÓN</v>
      </c>
      <c r="AX62" s="196" t="str">
        <f t="shared" si="89"/>
        <v>NO</v>
      </c>
      <c r="AY62" s="175" t="s">
        <v>122</v>
      </c>
      <c r="AZ62" s="208" t="str">
        <f t="shared" si="82"/>
        <v>NO APLICA</v>
      </c>
      <c r="BA62" s="214" t="str">
        <f t="shared" si="83"/>
        <v>NO APLICA</v>
      </c>
      <c r="BB62" s="292"/>
      <c r="BC62" s="288"/>
    </row>
    <row r="63" spans="2:55" ht="109.5" customHeight="1" x14ac:dyDescent="0.2">
      <c r="B63" s="244" t="s">
        <v>109</v>
      </c>
      <c r="C63" s="324"/>
      <c r="D63" s="288" t="s">
        <v>411</v>
      </c>
      <c r="E63" s="235" t="s">
        <v>412</v>
      </c>
      <c r="F63" s="235" t="s">
        <v>421</v>
      </c>
      <c r="G63" s="287" t="s">
        <v>422</v>
      </c>
      <c r="H63" s="287" t="s">
        <v>423</v>
      </c>
      <c r="I63" s="288">
        <v>1</v>
      </c>
      <c r="J63" s="289" t="s">
        <v>424</v>
      </c>
      <c r="K63" s="239">
        <v>1</v>
      </c>
      <c r="L63" s="240">
        <v>46011</v>
      </c>
      <c r="M63" s="240">
        <v>46066</v>
      </c>
      <c r="N63" s="290"/>
      <c r="O63" s="290" t="s">
        <v>361</v>
      </c>
      <c r="P63" s="290" t="s">
        <v>361</v>
      </c>
      <c r="Q63" s="308" t="s">
        <v>361</v>
      </c>
      <c r="R63" s="292"/>
      <c r="S63" s="292"/>
      <c r="T63" s="199" t="s">
        <v>404</v>
      </c>
      <c r="U63" s="200" t="s">
        <v>330</v>
      </c>
      <c r="V63" s="292"/>
      <c r="W63" s="292"/>
      <c r="X63" s="292"/>
      <c r="Y63" s="292"/>
      <c r="Z63" s="292"/>
      <c r="AA63" s="292"/>
      <c r="AB63" s="292"/>
      <c r="AC63" s="199" t="s">
        <v>404</v>
      </c>
      <c r="AD63" s="200" t="s">
        <v>330</v>
      </c>
      <c r="AE63" s="292"/>
      <c r="AF63" s="192">
        <v>45930</v>
      </c>
      <c r="AG63" s="300" t="s">
        <v>363</v>
      </c>
      <c r="AH63" s="304">
        <v>0</v>
      </c>
      <c r="AI63" s="188">
        <f t="shared" si="84"/>
        <v>0</v>
      </c>
      <c r="AJ63" s="189">
        <f t="shared" si="85"/>
        <v>0</v>
      </c>
      <c r="AK63" s="190" t="str">
        <f t="shared" si="86"/>
        <v>ALERTA</v>
      </c>
      <c r="AL63" s="199" t="s">
        <v>364</v>
      </c>
      <c r="AM63" s="200" t="s">
        <v>330</v>
      </c>
      <c r="AN63" s="312" t="str">
        <f t="shared" si="87"/>
        <v>ATENCIÓN</v>
      </c>
      <c r="AO63" s="192">
        <v>46022</v>
      </c>
      <c r="AP63" s="322" t="s">
        <v>425</v>
      </c>
      <c r="AQ63" s="293">
        <v>0</v>
      </c>
      <c r="AR63" s="188">
        <f t="shared" si="80"/>
        <v>0</v>
      </c>
      <c r="AS63" s="189">
        <f t="shared" si="81"/>
        <v>0</v>
      </c>
      <c r="AT63" s="190" t="str">
        <f t="shared" si="72"/>
        <v>ALERTA</v>
      </c>
      <c r="AU63" s="197" t="s">
        <v>647</v>
      </c>
      <c r="AV63" s="200" t="s">
        <v>330</v>
      </c>
      <c r="AW63" s="312" t="str">
        <f t="shared" si="88"/>
        <v>ATENCIÓN</v>
      </c>
      <c r="AX63" s="196" t="str">
        <f t="shared" si="89"/>
        <v>NO</v>
      </c>
      <c r="AY63" s="175" t="s">
        <v>122</v>
      </c>
      <c r="AZ63" s="208" t="str">
        <f t="shared" si="82"/>
        <v>NO APLICA</v>
      </c>
      <c r="BA63" s="214" t="str">
        <f t="shared" si="83"/>
        <v>NO APLICA</v>
      </c>
      <c r="BB63" s="292"/>
      <c r="BC63" s="288"/>
    </row>
    <row r="64" spans="2:55" ht="109.5" customHeight="1" x14ac:dyDescent="0.2">
      <c r="B64" s="244" t="s">
        <v>109</v>
      </c>
      <c r="C64" s="324"/>
      <c r="D64" s="288" t="s">
        <v>411</v>
      </c>
      <c r="E64" s="235" t="s">
        <v>412</v>
      </c>
      <c r="F64" s="235" t="s">
        <v>421</v>
      </c>
      <c r="G64" s="287" t="s">
        <v>426</v>
      </c>
      <c r="H64" s="287" t="s">
        <v>427</v>
      </c>
      <c r="I64" s="288">
        <v>1</v>
      </c>
      <c r="J64" s="289" t="s">
        <v>428</v>
      </c>
      <c r="K64" s="239">
        <v>1</v>
      </c>
      <c r="L64" s="240">
        <v>46022</v>
      </c>
      <c r="M64" s="240">
        <v>46066</v>
      </c>
      <c r="N64" s="290"/>
      <c r="O64" s="290" t="s">
        <v>361</v>
      </c>
      <c r="P64" s="290" t="s">
        <v>361</v>
      </c>
      <c r="Q64" s="308" t="s">
        <v>361</v>
      </c>
      <c r="R64" s="292"/>
      <c r="S64" s="292"/>
      <c r="T64" s="199" t="s">
        <v>404</v>
      </c>
      <c r="U64" s="200" t="s">
        <v>330</v>
      </c>
      <c r="V64" s="292"/>
      <c r="W64" s="292"/>
      <c r="X64" s="292"/>
      <c r="Y64" s="292"/>
      <c r="Z64" s="292"/>
      <c r="AA64" s="292"/>
      <c r="AB64" s="292"/>
      <c r="AC64" s="199" t="s">
        <v>404</v>
      </c>
      <c r="AD64" s="200" t="s">
        <v>330</v>
      </c>
      <c r="AE64" s="292"/>
      <c r="AF64" s="192">
        <v>45930</v>
      </c>
      <c r="AG64" s="300" t="s">
        <v>363</v>
      </c>
      <c r="AH64" s="304">
        <v>0</v>
      </c>
      <c r="AI64" s="188">
        <f t="shared" si="84"/>
        <v>0</v>
      </c>
      <c r="AJ64" s="189">
        <f t="shared" si="85"/>
        <v>0</v>
      </c>
      <c r="AK64" s="190" t="str">
        <f t="shared" si="86"/>
        <v>ALERTA</v>
      </c>
      <c r="AL64" s="199" t="s">
        <v>364</v>
      </c>
      <c r="AM64" s="200" t="s">
        <v>330</v>
      </c>
      <c r="AN64" s="312" t="str">
        <f t="shared" si="87"/>
        <v>ATENCIÓN</v>
      </c>
      <c r="AO64" s="192">
        <v>46022</v>
      </c>
      <c r="AP64" s="322"/>
      <c r="AQ64" s="293">
        <v>0</v>
      </c>
      <c r="AR64" s="188">
        <f t="shared" si="80"/>
        <v>0</v>
      </c>
      <c r="AS64" s="189">
        <f t="shared" si="81"/>
        <v>0</v>
      </c>
      <c r="AT64" s="190" t="str">
        <f t="shared" si="72"/>
        <v>ALERTA</v>
      </c>
      <c r="AU64" s="197" t="s">
        <v>645</v>
      </c>
      <c r="AV64" s="200" t="s">
        <v>330</v>
      </c>
      <c r="AW64" s="312" t="str">
        <f t="shared" si="88"/>
        <v>ATENCIÓN</v>
      </c>
      <c r="AX64" s="196" t="str">
        <f t="shared" si="89"/>
        <v>NO</v>
      </c>
      <c r="AY64" s="175" t="s">
        <v>122</v>
      </c>
      <c r="AZ64" s="208" t="str">
        <f t="shared" si="82"/>
        <v>NO APLICA</v>
      </c>
      <c r="BA64" s="214" t="str">
        <f t="shared" si="83"/>
        <v>NO APLICA</v>
      </c>
      <c r="BB64" s="292"/>
      <c r="BC64" s="288"/>
    </row>
    <row r="65" spans="2:55" ht="109.5" customHeight="1" x14ac:dyDescent="0.2">
      <c r="B65" s="244" t="s">
        <v>109</v>
      </c>
      <c r="C65" s="324"/>
      <c r="D65" s="288" t="s">
        <v>429</v>
      </c>
      <c r="E65" s="235" t="s">
        <v>430</v>
      </c>
      <c r="F65" s="235" t="s">
        <v>413</v>
      </c>
      <c r="G65" s="287" t="s">
        <v>414</v>
      </c>
      <c r="H65" s="287" t="s">
        <v>415</v>
      </c>
      <c r="I65" s="288">
        <v>1</v>
      </c>
      <c r="J65" s="289" t="s">
        <v>416</v>
      </c>
      <c r="K65" s="239">
        <v>1</v>
      </c>
      <c r="L65" s="240">
        <v>46006</v>
      </c>
      <c r="M65" s="240">
        <v>46037</v>
      </c>
      <c r="N65" s="290"/>
      <c r="O65" s="290"/>
      <c r="P65" s="292"/>
      <c r="Q65" s="292"/>
      <c r="R65" s="309"/>
      <c r="S65" s="309"/>
      <c r="T65" s="199" t="s">
        <v>404</v>
      </c>
      <c r="U65" s="200" t="s">
        <v>330</v>
      </c>
      <c r="V65" s="292"/>
      <c r="W65" s="292"/>
      <c r="X65" s="292"/>
      <c r="Y65" s="292"/>
      <c r="Z65" s="292"/>
      <c r="AA65" s="292"/>
      <c r="AB65" s="292"/>
      <c r="AC65" s="199" t="s">
        <v>404</v>
      </c>
      <c r="AD65" s="200" t="s">
        <v>330</v>
      </c>
      <c r="AE65" s="292"/>
      <c r="AF65" s="192">
        <v>45930</v>
      </c>
      <c r="AG65" s="300" t="s">
        <v>417</v>
      </c>
      <c r="AH65" s="304">
        <v>0</v>
      </c>
      <c r="AI65" s="188">
        <f t="shared" si="84"/>
        <v>0</v>
      </c>
      <c r="AJ65" s="189">
        <f t="shared" si="85"/>
        <v>0</v>
      </c>
      <c r="AK65" s="190" t="str">
        <f t="shared" si="86"/>
        <v>ALERTA</v>
      </c>
      <c r="AL65" s="199" t="s">
        <v>364</v>
      </c>
      <c r="AM65" s="200" t="s">
        <v>330</v>
      </c>
      <c r="AN65" s="312" t="str">
        <f t="shared" si="87"/>
        <v>ATENCIÓN</v>
      </c>
      <c r="AO65" s="192">
        <v>46022</v>
      </c>
      <c r="AP65" s="322"/>
      <c r="AQ65" s="293">
        <v>0</v>
      </c>
      <c r="AR65" s="188">
        <f t="shared" si="80"/>
        <v>0</v>
      </c>
      <c r="AS65" s="189">
        <f t="shared" si="81"/>
        <v>0</v>
      </c>
      <c r="AT65" s="190" t="str">
        <f t="shared" si="72"/>
        <v>ALERTA</v>
      </c>
      <c r="AU65" s="197" t="s">
        <v>648</v>
      </c>
      <c r="AV65" s="200" t="s">
        <v>330</v>
      </c>
      <c r="AW65" s="312" t="str">
        <f t="shared" si="88"/>
        <v>ATENCIÓN</v>
      </c>
      <c r="AX65" s="196" t="str">
        <f t="shared" si="89"/>
        <v>NO</v>
      </c>
      <c r="AY65" s="175" t="s">
        <v>122</v>
      </c>
      <c r="AZ65" s="208" t="str">
        <f t="shared" si="82"/>
        <v>NO APLICA</v>
      </c>
      <c r="BA65" s="214" t="str">
        <f t="shared" si="83"/>
        <v>NO APLICA</v>
      </c>
      <c r="BB65" s="292"/>
      <c r="BC65" s="288"/>
    </row>
    <row r="66" spans="2:55" ht="109.5" customHeight="1" x14ac:dyDescent="0.2">
      <c r="B66" s="244" t="s">
        <v>109</v>
      </c>
      <c r="C66" s="324"/>
      <c r="D66" s="288" t="s">
        <v>431</v>
      </c>
      <c r="E66" s="235" t="s">
        <v>432</v>
      </c>
      <c r="F66" s="235" t="s">
        <v>433</v>
      </c>
      <c r="G66" s="287" t="s">
        <v>419</v>
      </c>
      <c r="H66" s="287" t="s">
        <v>420</v>
      </c>
      <c r="I66" s="288">
        <v>1</v>
      </c>
      <c r="J66" s="289" t="s">
        <v>416</v>
      </c>
      <c r="K66" s="239">
        <v>1</v>
      </c>
      <c r="L66" s="240">
        <v>46006</v>
      </c>
      <c r="M66" s="240">
        <v>46037</v>
      </c>
      <c r="N66" s="290"/>
      <c r="O66" s="290"/>
      <c r="P66" s="292"/>
      <c r="Q66" s="292"/>
      <c r="R66" s="292"/>
      <c r="S66" s="292"/>
      <c r="T66" s="199" t="s">
        <v>404</v>
      </c>
      <c r="U66" s="200" t="s">
        <v>330</v>
      </c>
      <c r="V66" s="292"/>
      <c r="W66" s="292"/>
      <c r="X66" s="292"/>
      <c r="Y66" s="292"/>
      <c r="Z66" s="292"/>
      <c r="AA66" s="292"/>
      <c r="AB66" s="292"/>
      <c r="AC66" s="199" t="s">
        <v>404</v>
      </c>
      <c r="AD66" s="200" t="s">
        <v>330</v>
      </c>
      <c r="AE66" s="292"/>
      <c r="AF66" s="192">
        <v>45930</v>
      </c>
      <c r="AG66" s="300" t="s">
        <v>417</v>
      </c>
      <c r="AH66" s="304">
        <v>0</v>
      </c>
      <c r="AI66" s="188">
        <f t="shared" si="84"/>
        <v>0</v>
      </c>
      <c r="AJ66" s="189">
        <f t="shared" si="85"/>
        <v>0</v>
      </c>
      <c r="AK66" s="190" t="str">
        <f t="shared" si="86"/>
        <v>ALERTA</v>
      </c>
      <c r="AL66" s="199" t="s">
        <v>364</v>
      </c>
      <c r="AM66" s="200" t="s">
        <v>330</v>
      </c>
      <c r="AN66" s="312" t="str">
        <f t="shared" si="87"/>
        <v>ATENCIÓN</v>
      </c>
      <c r="AO66" s="192">
        <v>46022</v>
      </c>
      <c r="AP66" s="322"/>
      <c r="AQ66" s="293">
        <v>0</v>
      </c>
      <c r="AR66" s="188">
        <f t="shared" si="80"/>
        <v>0</v>
      </c>
      <c r="AS66" s="189">
        <f t="shared" si="81"/>
        <v>0</v>
      </c>
      <c r="AT66" s="190" t="str">
        <f t="shared" si="72"/>
        <v>ALERTA</v>
      </c>
      <c r="AU66" s="197" t="s">
        <v>648</v>
      </c>
      <c r="AV66" s="200" t="s">
        <v>330</v>
      </c>
      <c r="AW66" s="312" t="str">
        <f t="shared" si="88"/>
        <v>ATENCIÓN</v>
      </c>
      <c r="AX66" s="196" t="str">
        <f t="shared" si="89"/>
        <v>NO</v>
      </c>
      <c r="AY66" s="175" t="s">
        <v>122</v>
      </c>
      <c r="AZ66" s="208" t="str">
        <f t="shared" si="82"/>
        <v>NO APLICA</v>
      </c>
      <c r="BA66" s="214" t="str">
        <f t="shared" si="83"/>
        <v>NO APLICA</v>
      </c>
      <c r="BB66" s="292"/>
      <c r="BC66" s="288"/>
    </row>
    <row r="67" spans="2:55" ht="108.75" customHeight="1" x14ac:dyDescent="0.2">
      <c r="B67" s="244" t="s">
        <v>109</v>
      </c>
      <c r="C67" s="324"/>
      <c r="D67" s="288" t="s">
        <v>434</v>
      </c>
      <c r="E67" s="235" t="s">
        <v>435</v>
      </c>
      <c r="F67" s="235" t="s">
        <v>421</v>
      </c>
      <c r="G67" s="287" t="s">
        <v>422</v>
      </c>
      <c r="H67" s="287" t="s">
        <v>423</v>
      </c>
      <c r="I67" s="288">
        <v>1</v>
      </c>
      <c r="J67" s="289" t="s">
        <v>436</v>
      </c>
      <c r="K67" s="239">
        <v>1</v>
      </c>
      <c r="L67" s="240">
        <v>46011</v>
      </c>
      <c r="M67" s="240">
        <v>46066</v>
      </c>
      <c r="N67" s="292"/>
      <c r="O67" s="292"/>
      <c r="P67" s="292"/>
      <c r="Q67" s="292"/>
      <c r="R67" s="292"/>
      <c r="S67" s="292"/>
      <c r="T67" s="199" t="s">
        <v>404</v>
      </c>
      <c r="U67" s="200" t="s">
        <v>330</v>
      </c>
      <c r="V67" s="292"/>
      <c r="W67" s="292"/>
      <c r="X67" s="292"/>
      <c r="Y67" s="292"/>
      <c r="Z67" s="292"/>
      <c r="AA67" s="292"/>
      <c r="AB67" s="292"/>
      <c r="AC67" s="199" t="s">
        <v>404</v>
      </c>
      <c r="AD67" s="200" t="s">
        <v>330</v>
      </c>
      <c r="AE67" s="292"/>
      <c r="AF67" s="192">
        <v>45930</v>
      </c>
      <c r="AG67" s="292"/>
      <c r="AH67" s="304">
        <v>0</v>
      </c>
      <c r="AI67" s="188">
        <f t="shared" si="84"/>
        <v>0</v>
      </c>
      <c r="AJ67" s="189">
        <f t="shared" si="85"/>
        <v>0</v>
      </c>
      <c r="AK67" s="190" t="str">
        <f t="shared" si="86"/>
        <v>ALERTA</v>
      </c>
      <c r="AL67" s="199" t="s">
        <v>331</v>
      </c>
      <c r="AM67" s="200" t="s">
        <v>330</v>
      </c>
      <c r="AN67" s="312" t="str">
        <f t="shared" si="87"/>
        <v>ATENCIÓN</v>
      </c>
      <c r="AO67" s="192">
        <v>46022</v>
      </c>
      <c r="AP67" s="322" t="str">
        <f>+AP63</f>
        <v>La acción de mejora se realizará en los primeros meses del 2026 cuando se consolide la información de los Estados Financieros y las notas correspondiente a la vigencia 2025.</v>
      </c>
      <c r="AQ67" s="293">
        <v>0</v>
      </c>
      <c r="AR67" s="188">
        <f t="shared" si="80"/>
        <v>0</v>
      </c>
      <c r="AS67" s="189">
        <f t="shared" si="81"/>
        <v>0</v>
      </c>
      <c r="AT67" s="190" t="str">
        <f t="shared" si="72"/>
        <v>ALERTA</v>
      </c>
      <c r="AU67" s="197" t="s">
        <v>647</v>
      </c>
      <c r="AV67" s="200" t="s">
        <v>330</v>
      </c>
      <c r="AW67" s="312" t="str">
        <f t="shared" si="88"/>
        <v>ATENCIÓN</v>
      </c>
      <c r="AX67" s="196" t="str">
        <f t="shared" si="89"/>
        <v>NO</v>
      </c>
      <c r="AY67" s="175" t="s">
        <v>122</v>
      </c>
      <c r="AZ67" s="208" t="str">
        <f t="shared" si="82"/>
        <v>NO APLICA</v>
      </c>
      <c r="BA67" s="214" t="str">
        <f t="shared" si="83"/>
        <v>NO APLICA</v>
      </c>
      <c r="BB67" s="292"/>
      <c r="BC67" s="288"/>
    </row>
    <row r="68" spans="2:55" ht="99" customHeight="1" x14ac:dyDescent="0.2">
      <c r="B68" s="244" t="s">
        <v>109</v>
      </c>
      <c r="C68" s="324"/>
      <c r="D68" s="288" t="s">
        <v>434</v>
      </c>
      <c r="E68" s="235" t="s">
        <v>435</v>
      </c>
      <c r="F68" s="235" t="s">
        <v>421</v>
      </c>
      <c r="G68" s="287" t="s">
        <v>426</v>
      </c>
      <c r="H68" s="287" t="s">
        <v>427</v>
      </c>
      <c r="I68" s="288">
        <v>1</v>
      </c>
      <c r="J68" s="289" t="s">
        <v>428</v>
      </c>
      <c r="K68" s="239">
        <v>1</v>
      </c>
      <c r="L68" s="240">
        <v>46022</v>
      </c>
      <c r="M68" s="240">
        <v>46066</v>
      </c>
      <c r="N68" s="292"/>
      <c r="O68" s="292"/>
      <c r="P68" s="292"/>
      <c r="Q68" s="292"/>
      <c r="R68" s="292"/>
      <c r="S68" s="292"/>
      <c r="T68" s="199" t="s">
        <v>404</v>
      </c>
      <c r="U68" s="200" t="s">
        <v>330</v>
      </c>
      <c r="V68" s="292"/>
      <c r="W68" s="292"/>
      <c r="X68" s="292"/>
      <c r="Y68" s="292"/>
      <c r="Z68" s="292"/>
      <c r="AA68" s="292"/>
      <c r="AB68" s="292"/>
      <c r="AC68" s="199" t="s">
        <v>404</v>
      </c>
      <c r="AD68" s="200" t="s">
        <v>330</v>
      </c>
      <c r="AE68" s="292"/>
      <c r="AF68" s="192">
        <v>45930</v>
      </c>
      <c r="AG68" s="292"/>
      <c r="AH68" s="304">
        <v>0</v>
      </c>
      <c r="AI68" s="188">
        <f t="shared" si="84"/>
        <v>0</v>
      </c>
      <c r="AJ68" s="189">
        <f t="shared" si="85"/>
        <v>0</v>
      </c>
      <c r="AK68" s="190" t="str">
        <f t="shared" si="86"/>
        <v>ALERTA</v>
      </c>
      <c r="AL68" s="199" t="s">
        <v>331</v>
      </c>
      <c r="AM68" s="200" t="s">
        <v>330</v>
      </c>
      <c r="AN68" s="312" t="str">
        <f t="shared" si="87"/>
        <v>ATENCIÓN</v>
      </c>
      <c r="AO68" s="192">
        <v>46022</v>
      </c>
      <c r="AP68" s="322"/>
      <c r="AQ68" s="293">
        <v>0</v>
      </c>
      <c r="AR68" s="188">
        <f t="shared" si="80"/>
        <v>0</v>
      </c>
      <c r="AS68" s="189">
        <f t="shared" si="81"/>
        <v>0</v>
      </c>
      <c r="AT68" s="190" t="str">
        <f t="shared" si="72"/>
        <v>ALERTA</v>
      </c>
      <c r="AU68" s="197" t="s">
        <v>645</v>
      </c>
      <c r="AV68" s="200" t="s">
        <v>330</v>
      </c>
      <c r="AW68" s="312" t="str">
        <f t="shared" si="88"/>
        <v>ATENCIÓN</v>
      </c>
      <c r="AX68" s="196" t="str">
        <f t="shared" si="89"/>
        <v>NO</v>
      </c>
      <c r="AY68" s="175" t="s">
        <v>122</v>
      </c>
      <c r="AZ68" s="208" t="str">
        <f t="shared" si="82"/>
        <v>NO APLICA</v>
      </c>
      <c r="BA68" s="214" t="str">
        <f t="shared" si="83"/>
        <v>NO APLICA</v>
      </c>
      <c r="BB68" s="292"/>
      <c r="BC68" s="288"/>
    </row>
    <row r="69" spans="2:55" ht="211.5" customHeight="1" x14ac:dyDescent="0.2">
      <c r="B69" s="244" t="s">
        <v>109</v>
      </c>
      <c r="C69" s="324"/>
      <c r="D69" s="288" t="s">
        <v>437</v>
      </c>
      <c r="E69" s="235" t="s">
        <v>438</v>
      </c>
      <c r="F69" s="235" t="s">
        <v>439</v>
      </c>
      <c r="G69" s="287" t="s">
        <v>440</v>
      </c>
      <c r="H69" s="287" t="s">
        <v>402</v>
      </c>
      <c r="I69" s="288">
        <v>1</v>
      </c>
      <c r="J69" s="289" t="s">
        <v>441</v>
      </c>
      <c r="K69" s="239">
        <v>1</v>
      </c>
      <c r="L69" s="240">
        <v>45931</v>
      </c>
      <c r="M69" s="320">
        <v>46022</v>
      </c>
      <c r="N69" s="292"/>
      <c r="O69" s="292"/>
      <c r="P69" s="292"/>
      <c r="Q69" s="292"/>
      <c r="R69" s="292"/>
      <c r="S69" s="292"/>
      <c r="T69" s="199" t="s">
        <v>404</v>
      </c>
      <c r="U69" s="200" t="s">
        <v>330</v>
      </c>
      <c r="V69" s="292"/>
      <c r="W69" s="292"/>
      <c r="X69" s="292"/>
      <c r="Y69" s="292"/>
      <c r="Z69" s="292"/>
      <c r="AA69" s="292"/>
      <c r="AB69" s="292"/>
      <c r="AC69" s="199" t="s">
        <v>404</v>
      </c>
      <c r="AD69" s="200" t="s">
        <v>330</v>
      </c>
      <c r="AE69" s="292"/>
      <c r="AF69" s="192">
        <v>45930</v>
      </c>
      <c r="AG69" s="292"/>
      <c r="AH69" s="304">
        <v>0</v>
      </c>
      <c r="AI69" s="188">
        <f t="shared" si="84"/>
        <v>0</v>
      </c>
      <c r="AJ69" s="189">
        <f t="shared" si="85"/>
        <v>0</v>
      </c>
      <c r="AK69" s="190" t="str">
        <f t="shared" si="86"/>
        <v>ALERTA</v>
      </c>
      <c r="AL69" s="199" t="s">
        <v>331</v>
      </c>
      <c r="AM69" s="200" t="s">
        <v>330</v>
      </c>
      <c r="AN69" s="312" t="str">
        <f t="shared" si="87"/>
        <v>ATENCIÓN</v>
      </c>
      <c r="AO69" s="192">
        <v>46022</v>
      </c>
      <c r="AP69" s="322" t="s">
        <v>442</v>
      </c>
      <c r="AQ69" s="293">
        <v>1</v>
      </c>
      <c r="AR69" s="188">
        <f t="shared" si="80"/>
        <v>1</v>
      </c>
      <c r="AS69" s="189">
        <f t="shared" si="81"/>
        <v>1</v>
      </c>
      <c r="AT69" s="190" t="str">
        <f t="shared" si="72"/>
        <v>OK</v>
      </c>
      <c r="AU69" s="197" t="s">
        <v>655</v>
      </c>
      <c r="AV69" s="200" t="s">
        <v>330</v>
      </c>
      <c r="AW69" s="312" t="str">
        <f t="shared" si="88"/>
        <v>CUMPLIDA</v>
      </c>
      <c r="AX69" s="196" t="str">
        <f t="shared" si="89"/>
        <v>SI</v>
      </c>
      <c r="AY69" s="175" t="s">
        <v>122</v>
      </c>
      <c r="AZ69" s="208" t="str">
        <f t="shared" si="82"/>
        <v>NO APLICA</v>
      </c>
      <c r="BA69" s="214" t="str">
        <f t="shared" si="83"/>
        <v>NO APLICA</v>
      </c>
      <c r="BB69" s="292"/>
      <c r="BC69" s="288"/>
    </row>
    <row r="70" spans="2:55" ht="126.95" customHeight="1" x14ac:dyDescent="0.2">
      <c r="B70" s="244" t="s">
        <v>109</v>
      </c>
      <c r="C70" s="324"/>
      <c r="D70" s="288" t="s">
        <v>437</v>
      </c>
      <c r="E70" s="235" t="s">
        <v>438</v>
      </c>
      <c r="F70" s="235" t="s">
        <v>439</v>
      </c>
      <c r="G70" s="287" t="s">
        <v>443</v>
      </c>
      <c r="H70" s="287" t="s">
        <v>402</v>
      </c>
      <c r="I70" s="288">
        <v>1</v>
      </c>
      <c r="J70" s="289" t="s">
        <v>444</v>
      </c>
      <c r="K70" s="239">
        <v>1</v>
      </c>
      <c r="L70" s="240">
        <v>45931</v>
      </c>
      <c r="M70" s="240">
        <v>46172</v>
      </c>
      <c r="N70" s="292"/>
      <c r="O70" s="292"/>
      <c r="P70" s="292"/>
      <c r="Q70" s="292"/>
      <c r="R70" s="292"/>
      <c r="S70" s="292"/>
      <c r="T70" s="199" t="s">
        <v>404</v>
      </c>
      <c r="U70" s="200" t="s">
        <v>330</v>
      </c>
      <c r="V70" s="292"/>
      <c r="W70" s="292"/>
      <c r="X70" s="292"/>
      <c r="Y70" s="292"/>
      <c r="Z70" s="292"/>
      <c r="AA70" s="292"/>
      <c r="AB70" s="292"/>
      <c r="AC70" s="199" t="s">
        <v>404</v>
      </c>
      <c r="AD70" s="200" t="s">
        <v>330</v>
      </c>
      <c r="AE70" s="292"/>
      <c r="AF70" s="192">
        <v>45930</v>
      </c>
      <c r="AG70" s="292"/>
      <c r="AH70" s="304">
        <v>0</v>
      </c>
      <c r="AI70" s="188">
        <f t="shared" si="84"/>
        <v>0</v>
      </c>
      <c r="AJ70" s="189">
        <f t="shared" si="85"/>
        <v>0</v>
      </c>
      <c r="AK70" s="190" t="str">
        <f t="shared" si="86"/>
        <v>ALERTA</v>
      </c>
      <c r="AL70" s="199" t="s">
        <v>331</v>
      </c>
      <c r="AM70" s="200" t="s">
        <v>330</v>
      </c>
      <c r="AN70" s="312" t="str">
        <f t="shared" si="87"/>
        <v>ATENCIÓN</v>
      </c>
      <c r="AO70" s="192">
        <v>46022</v>
      </c>
      <c r="AP70" s="322" t="s">
        <v>445</v>
      </c>
      <c r="AQ70" s="293">
        <v>0.02</v>
      </c>
      <c r="AR70" s="188">
        <f t="shared" si="80"/>
        <v>0.02</v>
      </c>
      <c r="AS70" s="189">
        <f t="shared" si="81"/>
        <v>0.02</v>
      </c>
      <c r="AT70" s="190" t="str">
        <f t="shared" si="72"/>
        <v>ALERTA</v>
      </c>
      <c r="AU70" s="197" t="s">
        <v>656</v>
      </c>
      <c r="AV70" s="200" t="s">
        <v>330</v>
      </c>
      <c r="AW70" s="312" t="str">
        <f t="shared" si="88"/>
        <v>ATENCIÓN</v>
      </c>
      <c r="AX70" s="196" t="str">
        <f t="shared" si="89"/>
        <v>NO</v>
      </c>
      <c r="AY70" s="175" t="s">
        <v>122</v>
      </c>
      <c r="AZ70" s="208" t="str">
        <f t="shared" si="82"/>
        <v>NO APLICA</v>
      </c>
      <c r="BA70" s="214" t="str">
        <f t="shared" si="83"/>
        <v>NO APLICA</v>
      </c>
      <c r="BB70" s="292"/>
      <c r="BC70" s="288"/>
    </row>
    <row r="71" spans="2:55" ht="111.95" customHeight="1" x14ac:dyDescent="0.2">
      <c r="B71" s="244" t="s">
        <v>109</v>
      </c>
      <c r="C71" s="324"/>
      <c r="D71" s="288" t="s">
        <v>437</v>
      </c>
      <c r="E71" s="235" t="s">
        <v>438</v>
      </c>
      <c r="F71" s="235" t="s">
        <v>439</v>
      </c>
      <c r="G71" s="287" t="s">
        <v>446</v>
      </c>
      <c r="H71" s="287" t="s">
        <v>447</v>
      </c>
      <c r="I71" s="288">
        <v>1</v>
      </c>
      <c r="J71" s="289" t="s">
        <v>448</v>
      </c>
      <c r="K71" s="239">
        <v>1</v>
      </c>
      <c r="L71" s="240">
        <v>45931</v>
      </c>
      <c r="M71" s="320">
        <v>46022</v>
      </c>
      <c r="N71" s="292"/>
      <c r="O71" s="292"/>
      <c r="P71" s="292"/>
      <c r="Q71" s="292"/>
      <c r="R71" s="292"/>
      <c r="S71" s="292"/>
      <c r="T71" s="199" t="s">
        <v>404</v>
      </c>
      <c r="U71" s="200" t="s">
        <v>330</v>
      </c>
      <c r="V71" s="292"/>
      <c r="W71" s="292"/>
      <c r="X71" s="292"/>
      <c r="Y71" s="292"/>
      <c r="Z71" s="292"/>
      <c r="AA71" s="292"/>
      <c r="AB71" s="292"/>
      <c r="AC71" s="199" t="s">
        <v>404</v>
      </c>
      <c r="AD71" s="200" t="s">
        <v>330</v>
      </c>
      <c r="AE71" s="292"/>
      <c r="AF71" s="192">
        <v>45930</v>
      </c>
      <c r="AG71" s="292"/>
      <c r="AH71" s="304">
        <v>0</v>
      </c>
      <c r="AI71" s="188">
        <f t="shared" si="84"/>
        <v>0</v>
      </c>
      <c r="AJ71" s="189">
        <f t="shared" si="85"/>
        <v>0</v>
      </c>
      <c r="AK71" s="190" t="str">
        <f t="shared" si="86"/>
        <v>ALERTA</v>
      </c>
      <c r="AL71" s="199" t="s">
        <v>331</v>
      </c>
      <c r="AM71" s="200" t="s">
        <v>330</v>
      </c>
      <c r="AN71" s="312" t="str">
        <f t="shared" si="87"/>
        <v>ATENCIÓN</v>
      </c>
      <c r="AO71" s="192">
        <v>46022</v>
      </c>
      <c r="AP71" s="322" t="s">
        <v>449</v>
      </c>
      <c r="AQ71" s="293">
        <v>1</v>
      </c>
      <c r="AR71" s="188">
        <f t="shared" si="80"/>
        <v>1</v>
      </c>
      <c r="AS71" s="189">
        <f t="shared" si="81"/>
        <v>1</v>
      </c>
      <c r="AT71" s="190" t="str">
        <f t="shared" si="72"/>
        <v>OK</v>
      </c>
      <c r="AU71" s="197" t="s">
        <v>662</v>
      </c>
      <c r="AV71" s="200" t="s">
        <v>330</v>
      </c>
      <c r="AW71" s="312" t="str">
        <f t="shared" si="88"/>
        <v>CUMPLIDA</v>
      </c>
      <c r="AX71" s="196" t="str">
        <f t="shared" si="89"/>
        <v>SI</v>
      </c>
      <c r="AY71" s="175" t="s">
        <v>122</v>
      </c>
      <c r="AZ71" s="208" t="str">
        <f t="shared" si="82"/>
        <v>NO APLICA</v>
      </c>
      <c r="BA71" s="214" t="str">
        <f t="shared" si="83"/>
        <v>NO APLICA</v>
      </c>
      <c r="BB71" s="292"/>
      <c r="BC71" s="288"/>
    </row>
    <row r="72" spans="2:55" ht="106.5" customHeight="1" x14ac:dyDescent="0.2">
      <c r="B72" s="244" t="s">
        <v>109</v>
      </c>
      <c r="C72" s="324"/>
      <c r="D72" s="288" t="s">
        <v>450</v>
      </c>
      <c r="E72" s="235" t="s">
        <v>451</v>
      </c>
      <c r="F72" s="235" t="s">
        <v>452</v>
      </c>
      <c r="G72" s="287" t="s">
        <v>453</v>
      </c>
      <c r="H72" s="287" t="s">
        <v>454</v>
      </c>
      <c r="I72" s="288">
        <v>1</v>
      </c>
      <c r="J72" s="289" t="s">
        <v>455</v>
      </c>
      <c r="K72" s="239">
        <v>1</v>
      </c>
      <c r="L72" s="240">
        <v>45931</v>
      </c>
      <c r="M72" s="240">
        <v>46203</v>
      </c>
      <c r="N72" s="292"/>
      <c r="O72" s="292"/>
      <c r="P72" s="292"/>
      <c r="Q72" s="292"/>
      <c r="R72" s="292"/>
      <c r="S72" s="292"/>
      <c r="T72" s="199" t="s">
        <v>404</v>
      </c>
      <c r="U72" s="200" t="s">
        <v>330</v>
      </c>
      <c r="V72" s="292"/>
      <c r="W72" s="292"/>
      <c r="X72" s="292"/>
      <c r="Y72" s="292"/>
      <c r="Z72" s="292"/>
      <c r="AA72" s="292"/>
      <c r="AB72" s="292"/>
      <c r="AC72" s="199" t="s">
        <v>404</v>
      </c>
      <c r="AD72" s="200" t="s">
        <v>330</v>
      </c>
      <c r="AE72" s="292"/>
      <c r="AF72" s="192">
        <v>45930</v>
      </c>
      <c r="AG72" s="292"/>
      <c r="AH72" s="304">
        <v>0</v>
      </c>
      <c r="AI72" s="188">
        <f t="shared" si="84"/>
        <v>0</v>
      </c>
      <c r="AJ72" s="189">
        <f t="shared" si="85"/>
        <v>0</v>
      </c>
      <c r="AK72" s="190" t="str">
        <f t="shared" si="86"/>
        <v>ALERTA</v>
      </c>
      <c r="AL72" s="199" t="s">
        <v>331</v>
      </c>
      <c r="AM72" s="200" t="s">
        <v>330</v>
      </c>
      <c r="AN72" s="312" t="str">
        <f t="shared" si="87"/>
        <v>ATENCIÓN</v>
      </c>
      <c r="AO72" s="192">
        <v>46022</v>
      </c>
      <c r="AP72" s="322"/>
      <c r="AQ72" s="293">
        <v>0</v>
      </c>
      <c r="AR72" s="188">
        <f t="shared" si="80"/>
        <v>0</v>
      </c>
      <c r="AS72" s="189">
        <f t="shared" si="81"/>
        <v>0</v>
      </c>
      <c r="AT72" s="190" t="str">
        <f t="shared" si="72"/>
        <v>ALERTA</v>
      </c>
      <c r="AU72" s="197" t="s">
        <v>646</v>
      </c>
      <c r="AV72" s="200" t="s">
        <v>330</v>
      </c>
      <c r="AW72" s="312" t="str">
        <f t="shared" si="88"/>
        <v>ATENCIÓN</v>
      </c>
      <c r="AX72" s="196" t="str">
        <f t="shared" si="89"/>
        <v>NO</v>
      </c>
      <c r="AY72" s="175" t="s">
        <v>122</v>
      </c>
      <c r="AZ72" s="208" t="str">
        <f t="shared" si="82"/>
        <v>NO APLICA</v>
      </c>
      <c r="BA72" s="214" t="str">
        <f t="shared" si="83"/>
        <v>NO APLICA</v>
      </c>
      <c r="BB72" s="292"/>
      <c r="BC72" s="288"/>
    </row>
    <row r="73" spans="2:55" ht="117" customHeight="1" x14ac:dyDescent="0.2">
      <c r="B73" s="244" t="s">
        <v>109</v>
      </c>
      <c r="C73" s="324"/>
      <c r="D73" s="288" t="s">
        <v>450</v>
      </c>
      <c r="E73" s="235" t="s">
        <v>451</v>
      </c>
      <c r="F73" s="235" t="s">
        <v>456</v>
      </c>
      <c r="G73" s="287" t="s">
        <v>457</v>
      </c>
      <c r="H73" s="287" t="s">
        <v>458</v>
      </c>
      <c r="I73" s="288">
        <v>1</v>
      </c>
      <c r="J73" s="289" t="s">
        <v>455</v>
      </c>
      <c r="K73" s="239">
        <v>1</v>
      </c>
      <c r="L73" s="240">
        <v>45962</v>
      </c>
      <c r="M73" s="240">
        <v>46203</v>
      </c>
      <c r="N73" s="292"/>
      <c r="O73" s="292"/>
      <c r="P73" s="292"/>
      <c r="Q73" s="311"/>
      <c r="R73" s="311"/>
      <c r="S73" s="311"/>
      <c r="T73" s="199" t="s">
        <v>404</v>
      </c>
      <c r="U73" s="200" t="s">
        <v>330</v>
      </c>
      <c r="V73" s="292"/>
      <c r="W73" s="292"/>
      <c r="X73" s="292"/>
      <c r="Y73" s="292"/>
      <c r="Z73" s="292"/>
      <c r="AA73" s="292"/>
      <c r="AB73" s="292"/>
      <c r="AC73" s="199" t="s">
        <v>404</v>
      </c>
      <c r="AD73" s="200" t="s">
        <v>330</v>
      </c>
      <c r="AE73" s="292"/>
      <c r="AF73" s="192">
        <v>45930</v>
      </c>
      <c r="AG73" s="292"/>
      <c r="AH73" s="304">
        <v>0</v>
      </c>
      <c r="AI73" s="188">
        <f t="shared" si="84"/>
        <v>0</v>
      </c>
      <c r="AJ73" s="189">
        <f t="shared" si="85"/>
        <v>0</v>
      </c>
      <c r="AK73" s="190" t="str">
        <f t="shared" si="86"/>
        <v>ALERTA</v>
      </c>
      <c r="AL73" s="199" t="s">
        <v>331</v>
      </c>
      <c r="AM73" s="200" t="s">
        <v>330</v>
      </c>
      <c r="AN73" s="312" t="str">
        <f t="shared" si="87"/>
        <v>ATENCIÓN</v>
      </c>
      <c r="AO73" s="192">
        <v>46022</v>
      </c>
      <c r="AP73" s="322"/>
      <c r="AQ73" s="293">
        <v>0</v>
      </c>
      <c r="AR73" s="188">
        <f t="shared" si="80"/>
        <v>0</v>
      </c>
      <c r="AS73" s="189">
        <f t="shared" si="81"/>
        <v>0</v>
      </c>
      <c r="AT73" s="190" t="str">
        <f t="shared" si="72"/>
        <v>ALERTA</v>
      </c>
      <c r="AU73" s="197" t="s">
        <v>646</v>
      </c>
      <c r="AV73" s="200" t="s">
        <v>330</v>
      </c>
      <c r="AW73" s="312" t="str">
        <f t="shared" si="88"/>
        <v>ATENCIÓN</v>
      </c>
      <c r="AX73" s="196" t="str">
        <f t="shared" si="89"/>
        <v>NO</v>
      </c>
      <c r="AY73" s="175" t="s">
        <v>122</v>
      </c>
      <c r="AZ73" s="208" t="str">
        <f t="shared" si="82"/>
        <v>NO APLICA</v>
      </c>
      <c r="BA73" s="214" t="str">
        <f t="shared" si="83"/>
        <v>NO APLICA</v>
      </c>
      <c r="BB73" s="292"/>
      <c r="BC73" s="288"/>
    </row>
    <row r="74" spans="2:55" ht="99" customHeight="1" x14ac:dyDescent="0.2">
      <c r="B74" s="244" t="s">
        <v>109</v>
      </c>
      <c r="C74" s="324"/>
      <c r="D74" s="288" t="s">
        <v>459</v>
      </c>
      <c r="E74" s="235" t="s">
        <v>460</v>
      </c>
      <c r="F74" s="235" t="s">
        <v>461</v>
      </c>
      <c r="G74" s="287" t="s">
        <v>462</v>
      </c>
      <c r="H74" s="287" t="s">
        <v>463</v>
      </c>
      <c r="I74" s="288">
        <v>1</v>
      </c>
      <c r="J74" s="289" t="s">
        <v>464</v>
      </c>
      <c r="K74" s="239">
        <v>1</v>
      </c>
      <c r="L74" s="240">
        <v>45976</v>
      </c>
      <c r="M74" s="240">
        <v>46068</v>
      </c>
      <c r="N74" s="294"/>
      <c r="O74" s="292"/>
      <c r="P74" s="310"/>
      <c r="Q74" s="292"/>
      <c r="R74" s="292"/>
      <c r="S74" s="292"/>
      <c r="T74" s="199" t="s">
        <v>404</v>
      </c>
      <c r="U74" s="200" t="s">
        <v>330</v>
      </c>
      <c r="V74" s="292"/>
      <c r="W74" s="292"/>
      <c r="X74" s="292"/>
      <c r="Y74" s="292"/>
      <c r="Z74" s="292"/>
      <c r="AA74" s="292"/>
      <c r="AB74" s="292"/>
      <c r="AC74" s="199" t="s">
        <v>404</v>
      </c>
      <c r="AD74" s="200" t="s">
        <v>330</v>
      </c>
      <c r="AE74" s="292"/>
      <c r="AF74" s="192">
        <v>45930</v>
      </c>
      <c r="AG74" s="291" t="s">
        <v>363</v>
      </c>
      <c r="AH74" s="304">
        <v>0</v>
      </c>
      <c r="AI74" s="188">
        <f t="shared" si="84"/>
        <v>0</v>
      </c>
      <c r="AJ74" s="189">
        <f t="shared" si="85"/>
        <v>0</v>
      </c>
      <c r="AK74" s="190" t="str">
        <f t="shared" si="86"/>
        <v>ALERTA</v>
      </c>
      <c r="AL74" s="199" t="s">
        <v>331</v>
      </c>
      <c r="AM74" s="200" t="s">
        <v>330</v>
      </c>
      <c r="AN74" s="312" t="str">
        <f t="shared" si="87"/>
        <v>ATENCIÓN</v>
      </c>
      <c r="AO74" s="192">
        <v>46022</v>
      </c>
      <c r="AP74" s="188" t="s">
        <v>465</v>
      </c>
      <c r="AQ74" s="293">
        <v>1</v>
      </c>
      <c r="AR74" s="188">
        <f t="shared" ref="AR74:AR77" si="93">(IF(AQ74="","",IF(OR($I74=0,$I74="",AO74=""),"",AQ74/$I74)))</f>
        <v>1</v>
      </c>
      <c r="AS74" s="189">
        <f t="shared" ref="AS74:AS77" si="94">(IF(OR($K74="",AR74=""),"",IF(OR($K74=0,AR74=0),0,IF((AR74*100%)/$K74&gt;100%,100%,(AR74*100%)/$K74))))</f>
        <v>1</v>
      </c>
      <c r="AT74" s="190" t="str">
        <f t="shared" ref="AT74:AT77" si="95">IF(AQ74="","",IF(AS74&lt;100%, IF(AS74&lt;100%, "ALERTA","EN TERMINO"), IF(AS74=100%, "OK", "EN TERMINO")))</f>
        <v>OK</v>
      </c>
      <c r="AU74" s="197" t="s">
        <v>665</v>
      </c>
      <c r="AV74" s="200" t="s">
        <v>330</v>
      </c>
      <c r="AW74" s="312" t="str">
        <f t="shared" si="88"/>
        <v>CUMPLIDA</v>
      </c>
      <c r="AX74" s="196" t="str">
        <f t="shared" si="89"/>
        <v>SI</v>
      </c>
      <c r="AY74" s="175" t="s">
        <v>122</v>
      </c>
      <c r="AZ74" s="208" t="str">
        <f t="shared" si="82"/>
        <v>NO APLICA</v>
      </c>
      <c r="BA74" s="214" t="str">
        <f t="shared" si="83"/>
        <v>NO APLICA</v>
      </c>
      <c r="BB74" s="292"/>
      <c r="BC74" s="288"/>
    </row>
    <row r="75" spans="2:55" ht="92.25" customHeight="1" x14ac:dyDescent="0.2">
      <c r="B75" s="244" t="s">
        <v>109</v>
      </c>
      <c r="C75" s="324"/>
      <c r="D75" s="288" t="s">
        <v>459</v>
      </c>
      <c r="E75" s="235" t="s">
        <v>460</v>
      </c>
      <c r="F75" s="235" t="s">
        <v>461</v>
      </c>
      <c r="G75" s="287" t="s">
        <v>466</v>
      </c>
      <c r="H75" s="287" t="s">
        <v>467</v>
      </c>
      <c r="I75" s="288">
        <v>1</v>
      </c>
      <c r="J75" s="289" t="s">
        <v>464</v>
      </c>
      <c r="K75" s="239">
        <v>1</v>
      </c>
      <c r="L75" s="240">
        <v>45976</v>
      </c>
      <c r="M75" s="240">
        <v>46068</v>
      </c>
      <c r="N75" s="294"/>
      <c r="O75" s="292"/>
      <c r="P75" s="310"/>
      <c r="Q75" s="292"/>
      <c r="R75" s="235"/>
      <c r="S75" s="292"/>
      <c r="T75" s="199" t="s">
        <v>404</v>
      </c>
      <c r="U75" s="200" t="s">
        <v>330</v>
      </c>
      <c r="V75" s="292"/>
      <c r="W75" s="292"/>
      <c r="X75" s="292"/>
      <c r="Y75" s="292"/>
      <c r="Z75" s="292"/>
      <c r="AA75" s="292"/>
      <c r="AB75" s="292"/>
      <c r="AC75" s="199" t="s">
        <v>404</v>
      </c>
      <c r="AD75" s="200" t="s">
        <v>330</v>
      </c>
      <c r="AE75" s="292"/>
      <c r="AF75" s="192">
        <v>45930</v>
      </c>
      <c r="AG75" s="291" t="s">
        <v>363</v>
      </c>
      <c r="AH75" s="304">
        <v>0</v>
      </c>
      <c r="AI75" s="188">
        <f t="shared" si="84"/>
        <v>0</v>
      </c>
      <c r="AJ75" s="189">
        <f t="shared" si="85"/>
        <v>0</v>
      </c>
      <c r="AK75" s="190" t="str">
        <f t="shared" si="86"/>
        <v>ALERTA</v>
      </c>
      <c r="AL75" s="199" t="s">
        <v>331</v>
      </c>
      <c r="AM75" s="200" t="s">
        <v>330</v>
      </c>
      <c r="AN75" s="312" t="str">
        <f t="shared" si="87"/>
        <v>ATENCIÓN</v>
      </c>
      <c r="AO75" s="192">
        <v>46022</v>
      </c>
      <c r="AP75" s="323" t="s">
        <v>468</v>
      </c>
      <c r="AQ75" s="293">
        <v>0</v>
      </c>
      <c r="AR75" s="188">
        <f t="shared" si="93"/>
        <v>0</v>
      </c>
      <c r="AS75" s="189">
        <f t="shared" si="94"/>
        <v>0</v>
      </c>
      <c r="AT75" s="190" t="str">
        <f t="shared" si="95"/>
        <v>ALERTA</v>
      </c>
      <c r="AU75" s="322" t="s">
        <v>657</v>
      </c>
      <c r="AV75" s="200" t="s">
        <v>330</v>
      </c>
      <c r="AW75" s="312" t="str">
        <f t="shared" si="88"/>
        <v>ATENCIÓN</v>
      </c>
      <c r="AX75" s="196" t="str">
        <f t="shared" si="89"/>
        <v>NO</v>
      </c>
      <c r="AY75" s="175" t="s">
        <v>122</v>
      </c>
      <c r="AZ75" s="208" t="str">
        <f t="shared" si="82"/>
        <v>NO APLICA</v>
      </c>
      <c r="BA75" s="214" t="str">
        <f t="shared" si="83"/>
        <v>NO APLICA</v>
      </c>
      <c r="BB75" s="292"/>
      <c r="BC75" s="288"/>
    </row>
    <row r="76" spans="2:55" ht="92.25" customHeight="1" x14ac:dyDescent="0.2">
      <c r="B76" s="244" t="s">
        <v>109</v>
      </c>
      <c r="C76" s="324"/>
      <c r="D76" s="288" t="s">
        <v>469</v>
      </c>
      <c r="E76" s="235" t="s">
        <v>470</v>
      </c>
      <c r="F76" s="235" t="s">
        <v>471</v>
      </c>
      <c r="G76" s="287" t="s">
        <v>462</v>
      </c>
      <c r="H76" s="287" t="s">
        <v>463</v>
      </c>
      <c r="I76" s="288">
        <v>1</v>
      </c>
      <c r="J76" s="289" t="s">
        <v>464</v>
      </c>
      <c r="K76" s="239">
        <v>1</v>
      </c>
      <c r="L76" s="240">
        <v>45976</v>
      </c>
      <c r="M76" s="240">
        <v>46068</v>
      </c>
      <c r="N76" s="294"/>
      <c r="O76" s="292"/>
      <c r="P76" s="310"/>
      <c r="Q76" s="292"/>
      <c r="R76" s="292"/>
      <c r="S76" s="292"/>
      <c r="T76" s="199" t="s">
        <v>404</v>
      </c>
      <c r="U76" s="200" t="s">
        <v>330</v>
      </c>
      <c r="V76" s="292"/>
      <c r="W76" s="292"/>
      <c r="X76" s="292"/>
      <c r="Y76" s="292"/>
      <c r="Z76" s="292"/>
      <c r="AA76" s="292"/>
      <c r="AB76" s="292"/>
      <c r="AC76" s="199" t="s">
        <v>404</v>
      </c>
      <c r="AD76" s="200" t="s">
        <v>330</v>
      </c>
      <c r="AE76" s="292"/>
      <c r="AF76" s="192">
        <v>45930</v>
      </c>
      <c r="AG76" s="291" t="s">
        <v>363</v>
      </c>
      <c r="AH76" s="304">
        <v>0</v>
      </c>
      <c r="AI76" s="188">
        <f t="shared" si="84"/>
        <v>0</v>
      </c>
      <c r="AJ76" s="189">
        <f t="shared" si="85"/>
        <v>0</v>
      </c>
      <c r="AK76" s="190" t="str">
        <f t="shared" si="86"/>
        <v>ALERTA</v>
      </c>
      <c r="AL76" s="199" t="s">
        <v>331</v>
      </c>
      <c r="AM76" s="200" t="s">
        <v>330</v>
      </c>
      <c r="AN76" s="312" t="str">
        <f t="shared" si="87"/>
        <v>ATENCIÓN</v>
      </c>
      <c r="AO76" s="192">
        <v>46022</v>
      </c>
      <c r="AP76" s="188" t="s">
        <v>465</v>
      </c>
      <c r="AQ76" s="293">
        <v>1</v>
      </c>
      <c r="AR76" s="188">
        <f t="shared" si="93"/>
        <v>1</v>
      </c>
      <c r="AS76" s="189">
        <f t="shared" si="94"/>
        <v>1</v>
      </c>
      <c r="AT76" s="190" t="str">
        <f t="shared" si="95"/>
        <v>OK</v>
      </c>
      <c r="AU76" s="197" t="s">
        <v>660</v>
      </c>
      <c r="AV76" s="200" t="s">
        <v>330</v>
      </c>
      <c r="AW76" s="312" t="str">
        <f t="shared" si="88"/>
        <v>CUMPLIDA</v>
      </c>
      <c r="AX76" s="196" t="str">
        <f t="shared" si="89"/>
        <v>SI</v>
      </c>
      <c r="AY76" s="175" t="s">
        <v>122</v>
      </c>
      <c r="AZ76" s="208" t="str">
        <f t="shared" si="82"/>
        <v>NO APLICA</v>
      </c>
      <c r="BA76" s="214" t="str">
        <f t="shared" si="83"/>
        <v>NO APLICA</v>
      </c>
      <c r="BB76" s="292"/>
      <c r="BC76" s="288"/>
    </row>
    <row r="77" spans="2:55" ht="92.25" customHeight="1" x14ac:dyDescent="0.2">
      <c r="B77" s="244" t="s">
        <v>109</v>
      </c>
      <c r="C77" s="324"/>
      <c r="D77" s="288" t="s">
        <v>469</v>
      </c>
      <c r="E77" s="235" t="s">
        <v>470</v>
      </c>
      <c r="F77" s="235" t="s">
        <v>461</v>
      </c>
      <c r="G77" s="287" t="s">
        <v>472</v>
      </c>
      <c r="H77" s="287" t="s">
        <v>467</v>
      </c>
      <c r="I77" s="288">
        <v>1</v>
      </c>
      <c r="J77" s="289" t="s">
        <v>464</v>
      </c>
      <c r="K77" s="239">
        <v>1</v>
      </c>
      <c r="L77" s="240">
        <v>45976</v>
      </c>
      <c r="M77" s="240">
        <v>46068</v>
      </c>
      <c r="N77" s="294"/>
      <c r="O77" s="292"/>
      <c r="P77" s="310"/>
      <c r="Q77" s="292"/>
      <c r="R77" s="292"/>
      <c r="S77" s="292"/>
      <c r="T77" s="199" t="s">
        <v>404</v>
      </c>
      <c r="U77" s="200" t="s">
        <v>330</v>
      </c>
      <c r="V77" s="292"/>
      <c r="W77" s="292"/>
      <c r="X77" s="292"/>
      <c r="Y77" s="292"/>
      <c r="Z77" s="292"/>
      <c r="AA77" s="292"/>
      <c r="AB77" s="292"/>
      <c r="AC77" s="199" t="s">
        <v>404</v>
      </c>
      <c r="AD77" s="200" t="s">
        <v>330</v>
      </c>
      <c r="AE77" s="292"/>
      <c r="AF77" s="192">
        <v>45930</v>
      </c>
      <c r="AG77" s="291" t="s">
        <v>363</v>
      </c>
      <c r="AH77" s="304">
        <v>0</v>
      </c>
      <c r="AI77" s="188">
        <f t="shared" si="84"/>
        <v>0</v>
      </c>
      <c r="AJ77" s="189">
        <f t="shared" si="85"/>
        <v>0</v>
      </c>
      <c r="AK77" s="190" t="str">
        <f t="shared" si="86"/>
        <v>ALERTA</v>
      </c>
      <c r="AL77" s="199" t="s">
        <v>331</v>
      </c>
      <c r="AM77" s="200" t="s">
        <v>330</v>
      </c>
      <c r="AN77" s="312" t="str">
        <f t="shared" si="87"/>
        <v>ATENCIÓN</v>
      </c>
      <c r="AO77" s="192">
        <v>46022</v>
      </c>
      <c r="AP77" s="323" t="s">
        <v>468</v>
      </c>
      <c r="AQ77" s="293">
        <v>0</v>
      </c>
      <c r="AR77" s="188">
        <f t="shared" si="93"/>
        <v>0</v>
      </c>
      <c r="AS77" s="189">
        <f t="shared" si="94"/>
        <v>0</v>
      </c>
      <c r="AT77" s="190" t="str">
        <f t="shared" si="95"/>
        <v>ALERTA</v>
      </c>
      <c r="AU77" s="322" t="s">
        <v>657</v>
      </c>
      <c r="AV77" s="200" t="s">
        <v>330</v>
      </c>
      <c r="AW77" s="312" t="str">
        <f t="shared" si="88"/>
        <v>ATENCIÓN</v>
      </c>
      <c r="AX77" s="196" t="str">
        <f t="shared" si="89"/>
        <v>NO</v>
      </c>
      <c r="AY77" s="175" t="s">
        <v>122</v>
      </c>
      <c r="AZ77" s="208" t="str">
        <f t="shared" si="82"/>
        <v>NO APLICA</v>
      </c>
      <c r="BA77" s="214" t="str">
        <f t="shared" si="83"/>
        <v>NO APLICA</v>
      </c>
      <c r="BB77" s="292"/>
      <c r="BC77" s="288"/>
    </row>
    <row r="78" spans="2:55" ht="130.5" customHeight="1" x14ac:dyDescent="0.2">
      <c r="B78" s="244" t="s">
        <v>109</v>
      </c>
      <c r="C78" s="324"/>
      <c r="D78" s="288" t="s">
        <v>473</v>
      </c>
      <c r="E78" s="235" t="s">
        <v>474</v>
      </c>
      <c r="F78" s="235" t="s">
        <v>475</v>
      </c>
      <c r="G78" s="287" t="s">
        <v>476</v>
      </c>
      <c r="H78" s="287" t="s">
        <v>467</v>
      </c>
      <c r="I78" s="288">
        <v>1</v>
      </c>
      <c r="J78" s="289" t="s">
        <v>464</v>
      </c>
      <c r="K78" s="239">
        <v>1</v>
      </c>
      <c r="L78" s="240">
        <v>45976</v>
      </c>
      <c r="M78" s="240">
        <v>46068</v>
      </c>
      <c r="N78" s="294"/>
      <c r="O78" s="292"/>
      <c r="P78" s="310"/>
      <c r="Q78" s="292"/>
      <c r="R78" s="292"/>
      <c r="S78" s="292"/>
      <c r="T78" s="199" t="s">
        <v>404</v>
      </c>
      <c r="U78" s="200" t="s">
        <v>330</v>
      </c>
      <c r="V78" s="292"/>
      <c r="W78" s="292"/>
      <c r="X78" s="292"/>
      <c r="Y78" s="292"/>
      <c r="Z78" s="292"/>
      <c r="AA78" s="292"/>
      <c r="AB78" s="292"/>
      <c r="AC78" s="199" t="s">
        <v>404</v>
      </c>
      <c r="AD78" s="200" t="s">
        <v>330</v>
      </c>
      <c r="AE78" s="292"/>
      <c r="AF78" s="192">
        <v>45930</v>
      </c>
      <c r="AG78" s="291" t="s">
        <v>363</v>
      </c>
      <c r="AH78" s="304">
        <v>0</v>
      </c>
      <c r="AI78" s="188">
        <f t="shared" si="84"/>
        <v>0</v>
      </c>
      <c r="AJ78" s="189">
        <f t="shared" si="85"/>
        <v>0</v>
      </c>
      <c r="AK78" s="190" t="str">
        <f t="shared" si="86"/>
        <v>ALERTA</v>
      </c>
      <c r="AL78" s="199" t="s">
        <v>331</v>
      </c>
      <c r="AM78" s="200" t="s">
        <v>330</v>
      </c>
      <c r="AN78" s="312" t="str">
        <f t="shared" si="87"/>
        <v>ATENCIÓN</v>
      </c>
      <c r="AO78" s="192">
        <v>46022</v>
      </c>
      <c r="AP78" s="323" t="s">
        <v>468</v>
      </c>
      <c r="AQ78" s="293">
        <v>0.01</v>
      </c>
      <c r="AR78" s="188">
        <f t="shared" si="80"/>
        <v>0.01</v>
      </c>
      <c r="AS78" s="189">
        <f t="shared" si="81"/>
        <v>0.01</v>
      </c>
      <c r="AT78" s="190" t="str">
        <f t="shared" si="72"/>
        <v>ALERTA</v>
      </c>
      <c r="AU78" s="322" t="s">
        <v>663</v>
      </c>
      <c r="AV78" s="200" t="s">
        <v>330</v>
      </c>
      <c r="AW78" s="312" t="str">
        <f t="shared" si="88"/>
        <v>ATENCIÓN</v>
      </c>
      <c r="AX78" s="196" t="str">
        <f t="shared" si="89"/>
        <v>NO</v>
      </c>
      <c r="AY78" s="175" t="s">
        <v>122</v>
      </c>
      <c r="AZ78" s="208" t="str">
        <f t="shared" si="82"/>
        <v>NO APLICA</v>
      </c>
      <c r="BA78" s="214" t="str">
        <f t="shared" si="83"/>
        <v>NO APLICA</v>
      </c>
      <c r="BB78" s="292"/>
      <c r="BC78" s="288"/>
    </row>
    <row r="79" spans="2:55" ht="92.25" customHeight="1" x14ac:dyDescent="0.2">
      <c r="B79" s="244" t="s">
        <v>109</v>
      </c>
      <c r="C79" s="324"/>
      <c r="D79" s="288" t="s">
        <v>473</v>
      </c>
      <c r="E79" s="235" t="s">
        <v>474</v>
      </c>
      <c r="F79" s="235" t="s">
        <v>475</v>
      </c>
      <c r="G79" s="287" t="s">
        <v>462</v>
      </c>
      <c r="H79" s="287" t="s">
        <v>463</v>
      </c>
      <c r="I79" s="288">
        <v>1</v>
      </c>
      <c r="J79" s="289" t="s">
        <v>464</v>
      </c>
      <c r="K79" s="239">
        <v>1</v>
      </c>
      <c r="L79" s="240">
        <v>45976</v>
      </c>
      <c r="M79" s="240">
        <v>46068</v>
      </c>
      <c r="N79" s="294"/>
      <c r="O79" s="292"/>
      <c r="P79" s="310"/>
      <c r="Q79" s="292"/>
      <c r="R79" s="292"/>
      <c r="S79" s="292"/>
      <c r="T79" s="199" t="s">
        <v>404</v>
      </c>
      <c r="U79" s="200" t="s">
        <v>330</v>
      </c>
      <c r="V79" s="292"/>
      <c r="W79" s="292"/>
      <c r="X79" s="292"/>
      <c r="Y79" s="292"/>
      <c r="Z79" s="292"/>
      <c r="AA79" s="292"/>
      <c r="AB79" s="292"/>
      <c r="AC79" s="199" t="s">
        <v>404</v>
      </c>
      <c r="AD79" s="200" t="s">
        <v>330</v>
      </c>
      <c r="AE79" s="292"/>
      <c r="AF79" s="192">
        <v>45930</v>
      </c>
      <c r="AG79" s="291" t="s">
        <v>363</v>
      </c>
      <c r="AH79" s="304">
        <v>0</v>
      </c>
      <c r="AI79" s="188">
        <f t="shared" si="84"/>
        <v>0</v>
      </c>
      <c r="AJ79" s="189">
        <f t="shared" si="85"/>
        <v>0</v>
      </c>
      <c r="AK79" s="190" t="str">
        <f t="shared" si="86"/>
        <v>ALERTA</v>
      </c>
      <c r="AL79" s="199" t="s">
        <v>331</v>
      </c>
      <c r="AM79" s="200" t="s">
        <v>330</v>
      </c>
      <c r="AN79" s="312" t="str">
        <f t="shared" si="87"/>
        <v>ATENCIÓN</v>
      </c>
      <c r="AO79" s="192">
        <v>46022</v>
      </c>
      <c r="AP79" s="188" t="s">
        <v>465</v>
      </c>
      <c r="AQ79" s="250">
        <v>1</v>
      </c>
      <c r="AR79" s="188">
        <f t="shared" si="80"/>
        <v>1</v>
      </c>
      <c r="AS79" s="189">
        <f t="shared" si="81"/>
        <v>1</v>
      </c>
      <c r="AT79" s="190" t="str">
        <f>IF(AP79="","",IF(AS79&lt;100%, IF(AS79&lt;100%, "ALERTA","EN TERMINO"), IF(AS79=100%, "OK", "EN TERMINO")))</f>
        <v>OK</v>
      </c>
      <c r="AU79" s="197" t="s">
        <v>660</v>
      </c>
      <c r="AV79" s="200" t="s">
        <v>330</v>
      </c>
      <c r="AW79" s="312" t="str">
        <f t="shared" si="88"/>
        <v>CUMPLIDA</v>
      </c>
      <c r="AX79" s="196" t="str">
        <f t="shared" si="89"/>
        <v>SI</v>
      </c>
      <c r="AY79" s="175" t="s">
        <v>122</v>
      </c>
      <c r="AZ79" s="208" t="str">
        <f t="shared" si="82"/>
        <v>NO APLICA</v>
      </c>
      <c r="BA79" s="214" t="str">
        <f t="shared" si="83"/>
        <v>NO APLICA</v>
      </c>
      <c r="BB79" s="292"/>
      <c r="BC79" s="288"/>
    </row>
    <row r="80" spans="2:55" ht="116.25" customHeight="1" x14ac:dyDescent="0.2">
      <c r="B80" s="244" t="s">
        <v>109</v>
      </c>
      <c r="C80" s="324"/>
      <c r="D80" s="288" t="s">
        <v>477</v>
      </c>
      <c r="E80" s="235" t="s">
        <v>478</v>
      </c>
      <c r="F80" s="235" t="s">
        <v>479</v>
      </c>
      <c r="G80" s="287" t="s">
        <v>480</v>
      </c>
      <c r="H80" s="287" t="s">
        <v>481</v>
      </c>
      <c r="I80" s="288">
        <v>100</v>
      </c>
      <c r="J80" s="289" t="s">
        <v>355</v>
      </c>
      <c r="K80" s="239">
        <v>1</v>
      </c>
      <c r="L80" s="240">
        <v>45930</v>
      </c>
      <c r="M80" s="240">
        <v>46274</v>
      </c>
      <c r="N80" s="292"/>
      <c r="O80" s="292"/>
      <c r="P80" s="310"/>
      <c r="Q80" s="292"/>
      <c r="R80" s="292"/>
      <c r="S80" s="292"/>
      <c r="T80" s="199" t="s">
        <v>404</v>
      </c>
      <c r="U80" s="200" t="s">
        <v>330</v>
      </c>
      <c r="V80" s="292"/>
      <c r="W80" s="292"/>
      <c r="X80" s="292"/>
      <c r="Y80" s="292"/>
      <c r="Z80" s="292"/>
      <c r="AA80" s="292"/>
      <c r="AB80" s="292"/>
      <c r="AC80" s="199" t="s">
        <v>404</v>
      </c>
      <c r="AD80" s="200" t="s">
        <v>330</v>
      </c>
      <c r="AE80" s="292"/>
      <c r="AF80" s="192">
        <v>45930</v>
      </c>
      <c r="AG80" s="291" t="s">
        <v>363</v>
      </c>
      <c r="AH80" s="304">
        <v>0</v>
      </c>
      <c r="AI80" s="188">
        <f t="shared" si="84"/>
        <v>0</v>
      </c>
      <c r="AJ80" s="189">
        <f t="shared" si="85"/>
        <v>0</v>
      </c>
      <c r="AK80" s="190" t="str">
        <f t="shared" si="86"/>
        <v>ALERTA</v>
      </c>
      <c r="AL80" s="199" t="s">
        <v>331</v>
      </c>
      <c r="AM80" s="200" t="s">
        <v>330</v>
      </c>
      <c r="AN80" s="312" t="str">
        <f t="shared" si="87"/>
        <v>ATENCIÓN</v>
      </c>
      <c r="AO80" s="192">
        <v>46022</v>
      </c>
      <c r="AP80" s="322"/>
      <c r="AQ80" s="293">
        <v>0</v>
      </c>
      <c r="AR80" s="188">
        <f t="shared" si="80"/>
        <v>0</v>
      </c>
      <c r="AS80" s="189">
        <f t="shared" si="81"/>
        <v>0</v>
      </c>
      <c r="AT80" s="190" t="str">
        <f t="shared" si="72"/>
        <v>ALERTA</v>
      </c>
      <c r="AU80" s="197" t="s">
        <v>645</v>
      </c>
      <c r="AV80" s="200" t="s">
        <v>330</v>
      </c>
      <c r="AW80" s="312" t="str">
        <f t="shared" si="88"/>
        <v>ATENCIÓN</v>
      </c>
      <c r="AX80" s="196" t="str">
        <f t="shared" si="89"/>
        <v>NO</v>
      </c>
      <c r="AY80" s="175" t="s">
        <v>122</v>
      </c>
      <c r="AZ80" s="208" t="str">
        <f t="shared" si="82"/>
        <v>NO APLICA</v>
      </c>
      <c r="BA80" s="214" t="str">
        <f t="shared" si="83"/>
        <v>NO APLICA</v>
      </c>
      <c r="BB80" s="292"/>
      <c r="BC80" s="288"/>
    </row>
    <row r="81" spans="2:55" ht="116.25" customHeight="1" x14ac:dyDescent="0.2">
      <c r="B81" s="244" t="s">
        <v>109</v>
      </c>
      <c r="C81" s="324"/>
      <c r="D81" s="288" t="s">
        <v>477</v>
      </c>
      <c r="E81" s="235" t="s">
        <v>478</v>
      </c>
      <c r="F81" s="235" t="s">
        <v>479</v>
      </c>
      <c r="G81" s="287" t="s">
        <v>482</v>
      </c>
      <c r="H81" s="287" t="s">
        <v>483</v>
      </c>
      <c r="I81" s="288">
        <v>100</v>
      </c>
      <c r="J81" s="289" t="s">
        <v>355</v>
      </c>
      <c r="K81" s="239">
        <v>1</v>
      </c>
      <c r="L81" s="240">
        <v>45930</v>
      </c>
      <c r="M81" s="240">
        <v>46274</v>
      </c>
      <c r="N81" s="292"/>
      <c r="O81" s="292"/>
      <c r="P81" s="310"/>
      <c r="Q81" s="292"/>
      <c r="R81" s="292"/>
      <c r="S81" s="292"/>
      <c r="T81" s="199" t="s">
        <v>404</v>
      </c>
      <c r="U81" s="200" t="s">
        <v>330</v>
      </c>
      <c r="V81" s="292"/>
      <c r="W81" s="292"/>
      <c r="X81" s="292"/>
      <c r="Y81" s="292"/>
      <c r="Z81" s="292"/>
      <c r="AA81" s="292"/>
      <c r="AB81" s="292"/>
      <c r="AC81" s="199" t="s">
        <v>404</v>
      </c>
      <c r="AD81" s="200" t="s">
        <v>330</v>
      </c>
      <c r="AE81" s="292"/>
      <c r="AF81" s="192">
        <v>45930</v>
      </c>
      <c r="AG81" s="291" t="s">
        <v>363</v>
      </c>
      <c r="AH81" s="304">
        <v>0</v>
      </c>
      <c r="AI81" s="188">
        <f t="shared" si="84"/>
        <v>0</v>
      </c>
      <c r="AJ81" s="189">
        <f t="shared" si="85"/>
        <v>0</v>
      </c>
      <c r="AK81" s="190" t="str">
        <f t="shared" si="86"/>
        <v>ALERTA</v>
      </c>
      <c r="AL81" s="199" t="s">
        <v>331</v>
      </c>
      <c r="AM81" s="200" t="s">
        <v>330</v>
      </c>
      <c r="AN81" s="312" t="str">
        <f t="shared" si="87"/>
        <v>ATENCIÓN</v>
      </c>
      <c r="AO81" s="192">
        <v>46022</v>
      </c>
      <c r="AP81" s="322"/>
      <c r="AQ81" s="293">
        <v>0</v>
      </c>
      <c r="AR81" s="188">
        <f t="shared" si="80"/>
        <v>0</v>
      </c>
      <c r="AS81" s="189">
        <f t="shared" si="81"/>
        <v>0</v>
      </c>
      <c r="AT81" s="190" t="str">
        <f t="shared" si="72"/>
        <v>ALERTA</v>
      </c>
      <c r="AU81" s="197" t="s">
        <v>645</v>
      </c>
      <c r="AV81" s="200" t="s">
        <v>330</v>
      </c>
      <c r="AW81" s="312" t="str">
        <f t="shared" si="88"/>
        <v>ATENCIÓN</v>
      </c>
      <c r="AX81" s="196" t="str">
        <f t="shared" si="89"/>
        <v>NO</v>
      </c>
      <c r="AY81" s="175" t="s">
        <v>122</v>
      </c>
      <c r="AZ81" s="208" t="str">
        <f t="shared" si="82"/>
        <v>NO APLICA</v>
      </c>
      <c r="BA81" s="214" t="str">
        <f t="shared" si="83"/>
        <v>NO APLICA</v>
      </c>
      <c r="BB81" s="292"/>
      <c r="BC81" s="288"/>
    </row>
    <row r="82" spans="2:55" ht="100.5" customHeight="1" x14ac:dyDescent="0.2">
      <c r="B82" s="244" t="s">
        <v>109</v>
      </c>
      <c r="C82" s="324"/>
      <c r="D82" s="288" t="s">
        <v>477</v>
      </c>
      <c r="E82" s="235" t="s">
        <v>478</v>
      </c>
      <c r="F82" s="235" t="s">
        <v>479</v>
      </c>
      <c r="G82" s="287" t="s">
        <v>484</v>
      </c>
      <c r="H82" s="287" t="s">
        <v>481</v>
      </c>
      <c r="I82" s="288">
        <v>100</v>
      </c>
      <c r="J82" s="289" t="s">
        <v>355</v>
      </c>
      <c r="K82" s="239">
        <v>1</v>
      </c>
      <c r="L82" s="240">
        <v>45930</v>
      </c>
      <c r="M82" s="240">
        <v>46274</v>
      </c>
      <c r="N82" s="292"/>
      <c r="O82" s="292"/>
      <c r="P82" s="310"/>
      <c r="Q82" s="292"/>
      <c r="R82" s="292"/>
      <c r="S82" s="292"/>
      <c r="T82" s="199" t="s">
        <v>404</v>
      </c>
      <c r="U82" s="200" t="s">
        <v>330</v>
      </c>
      <c r="V82" s="292"/>
      <c r="W82" s="292"/>
      <c r="X82" s="292"/>
      <c r="Y82" s="292"/>
      <c r="Z82" s="292"/>
      <c r="AA82" s="292"/>
      <c r="AB82" s="292"/>
      <c r="AC82" s="199" t="s">
        <v>404</v>
      </c>
      <c r="AD82" s="200" t="s">
        <v>330</v>
      </c>
      <c r="AE82" s="292"/>
      <c r="AF82" s="192">
        <v>45930</v>
      </c>
      <c r="AG82" s="291" t="s">
        <v>363</v>
      </c>
      <c r="AH82" s="304">
        <v>0</v>
      </c>
      <c r="AI82" s="188">
        <f t="shared" si="84"/>
        <v>0</v>
      </c>
      <c r="AJ82" s="189">
        <f t="shared" si="85"/>
        <v>0</v>
      </c>
      <c r="AK82" s="190" t="str">
        <f t="shared" si="86"/>
        <v>ALERTA</v>
      </c>
      <c r="AL82" s="199" t="s">
        <v>331</v>
      </c>
      <c r="AM82" s="200" t="s">
        <v>330</v>
      </c>
      <c r="AN82" s="312" t="str">
        <f t="shared" si="87"/>
        <v>ATENCIÓN</v>
      </c>
      <c r="AO82" s="192">
        <v>46022</v>
      </c>
      <c r="AP82" s="322"/>
      <c r="AQ82" s="293">
        <v>0</v>
      </c>
      <c r="AR82" s="188">
        <f t="shared" si="80"/>
        <v>0</v>
      </c>
      <c r="AS82" s="189">
        <f t="shared" si="81"/>
        <v>0</v>
      </c>
      <c r="AT82" s="190" t="str">
        <f t="shared" si="72"/>
        <v>ALERTA</v>
      </c>
      <c r="AU82" s="197" t="s">
        <v>645</v>
      </c>
      <c r="AV82" s="200" t="s">
        <v>330</v>
      </c>
      <c r="AW82" s="312" t="str">
        <f t="shared" si="88"/>
        <v>ATENCIÓN</v>
      </c>
      <c r="AX82" s="196" t="str">
        <f t="shared" si="89"/>
        <v>NO</v>
      </c>
      <c r="AY82" s="175" t="s">
        <v>122</v>
      </c>
      <c r="AZ82" s="208" t="str">
        <f t="shared" si="82"/>
        <v>NO APLICA</v>
      </c>
      <c r="BA82" s="214" t="str">
        <f t="shared" si="83"/>
        <v>NO APLICA</v>
      </c>
      <c r="BB82" s="292"/>
      <c r="BC82" s="288"/>
    </row>
    <row r="83" spans="2:55" ht="111" customHeight="1" x14ac:dyDescent="0.2">
      <c r="B83" s="244" t="s">
        <v>109</v>
      </c>
      <c r="C83" s="324"/>
      <c r="D83" s="288" t="s">
        <v>477</v>
      </c>
      <c r="E83" s="235" t="s">
        <v>478</v>
      </c>
      <c r="F83" s="235" t="s">
        <v>479</v>
      </c>
      <c r="G83" s="287" t="s">
        <v>485</v>
      </c>
      <c r="H83" s="287" t="s">
        <v>486</v>
      </c>
      <c r="I83" s="288">
        <v>100</v>
      </c>
      <c r="J83" s="289" t="s">
        <v>355</v>
      </c>
      <c r="K83" s="239">
        <v>1</v>
      </c>
      <c r="L83" s="240">
        <v>45930</v>
      </c>
      <c r="M83" s="240">
        <v>46274</v>
      </c>
      <c r="N83" s="292"/>
      <c r="O83" s="292"/>
      <c r="P83" s="310"/>
      <c r="Q83" s="292"/>
      <c r="R83" s="292"/>
      <c r="S83" s="292"/>
      <c r="T83" s="199" t="s">
        <v>404</v>
      </c>
      <c r="U83" s="200" t="s">
        <v>330</v>
      </c>
      <c r="V83" s="292"/>
      <c r="W83" s="292"/>
      <c r="X83" s="292"/>
      <c r="Y83" s="292"/>
      <c r="Z83" s="292"/>
      <c r="AA83" s="292"/>
      <c r="AB83" s="292"/>
      <c r="AC83" s="199" t="s">
        <v>404</v>
      </c>
      <c r="AD83" s="200" t="s">
        <v>330</v>
      </c>
      <c r="AE83" s="292"/>
      <c r="AF83" s="192">
        <v>45930</v>
      </c>
      <c r="AG83" s="291" t="s">
        <v>363</v>
      </c>
      <c r="AH83" s="304">
        <v>0</v>
      </c>
      <c r="AI83" s="188">
        <f t="shared" si="84"/>
        <v>0</v>
      </c>
      <c r="AJ83" s="189">
        <f t="shared" si="85"/>
        <v>0</v>
      </c>
      <c r="AK83" s="190" t="str">
        <f t="shared" si="86"/>
        <v>ALERTA</v>
      </c>
      <c r="AL83" s="199" t="s">
        <v>331</v>
      </c>
      <c r="AM83" s="200" t="s">
        <v>330</v>
      </c>
      <c r="AN83" s="312" t="str">
        <f t="shared" si="87"/>
        <v>ATENCIÓN</v>
      </c>
      <c r="AO83" s="192">
        <v>46022</v>
      </c>
      <c r="AP83" s="322"/>
      <c r="AQ83" s="293">
        <v>0</v>
      </c>
      <c r="AR83" s="188">
        <f t="shared" si="80"/>
        <v>0</v>
      </c>
      <c r="AS83" s="189">
        <f t="shared" si="81"/>
        <v>0</v>
      </c>
      <c r="AT83" s="190" t="str">
        <f t="shared" si="72"/>
        <v>ALERTA</v>
      </c>
      <c r="AU83" s="197" t="s">
        <v>645</v>
      </c>
      <c r="AV83" s="200" t="s">
        <v>330</v>
      </c>
      <c r="AW83" s="312" t="str">
        <f t="shared" si="88"/>
        <v>ATENCIÓN</v>
      </c>
      <c r="AX83" s="196" t="str">
        <f t="shared" si="89"/>
        <v>NO</v>
      </c>
      <c r="AY83" s="175" t="s">
        <v>122</v>
      </c>
      <c r="AZ83" s="208" t="str">
        <f t="shared" si="82"/>
        <v>NO APLICA</v>
      </c>
      <c r="BA83" s="214" t="str">
        <f t="shared" si="83"/>
        <v>NO APLICA</v>
      </c>
      <c r="BB83" s="292"/>
      <c r="BC83" s="288"/>
    </row>
    <row r="84" spans="2:55" ht="108" customHeight="1" x14ac:dyDescent="0.2">
      <c r="B84" s="244" t="s">
        <v>109</v>
      </c>
      <c r="C84" s="324"/>
      <c r="D84" s="288" t="s">
        <v>477</v>
      </c>
      <c r="E84" s="235" t="s">
        <v>478</v>
      </c>
      <c r="F84" s="235" t="s">
        <v>479</v>
      </c>
      <c r="G84" s="287" t="s">
        <v>487</v>
      </c>
      <c r="H84" s="287" t="s">
        <v>488</v>
      </c>
      <c r="I84" s="288">
        <v>1</v>
      </c>
      <c r="J84" s="289" t="s">
        <v>355</v>
      </c>
      <c r="K84" s="239">
        <v>1</v>
      </c>
      <c r="L84" s="240">
        <v>45930</v>
      </c>
      <c r="M84" s="240">
        <v>46274</v>
      </c>
      <c r="N84" s="292"/>
      <c r="O84" s="292"/>
      <c r="P84" s="310"/>
      <c r="Q84" s="292"/>
      <c r="R84" s="292"/>
      <c r="S84" s="292"/>
      <c r="T84" s="199" t="s">
        <v>404</v>
      </c>
      <c r="U84" s="200" t="s">
        <v>330</v>
      </c>
      <c r="V84" s="292"/>
      <c r="W84" s="292"/>
      <c r="X84" s="292"/>
      <c r="Y84" s="292"/>
      <c r="Z84" s="292"/>
      <c r="AA84" s="292"/>
      <c r="AB84" s="292"/>
      <c r="AC84" s="199" t="s">
        <v>404</v>
      </c>
      <c r="AD84" s="200" t="s">
        <v>330</v>
      </c>
      <c r="AE84" s="292"/>
      <c r="AF84" s="192">
        <v>45930</v>
      </c>
      <c r="AG84" s="291" t="s">
        <v>363</v>
      </c>
      <c r="AH84" s="304">
        <v>0</v>
      </c>
      <c r="AI84" s="188">
        <f t="shared" si="84"/>
        <v>0</v>
      </c>
      <c r="AJ84" s="189">
        <f t="shared" si="85"/>
        <v>0</v>
      </c>
      <c r="AK84" s="190" t="str">
        <f t="shared" si="86"/>
        <v>ALERTA</v>
      </c>
      <c r="AL84" s="199" t="s">
        <v>331</v>
      </c>
      <c r="AM84" s="200" t="s">
        <v>330</v>
      </c>
      <c r="AN84" s="312" t="str">
        <f t="shared" si="87"/>
        <v>ATENCIÓN</v>
      </c>
      <c r="AO84" s="192">
        <v>46022</v>
      </c>
      <c r="AP84" s="322"/>
      <c r="AQ84" s="293">
        <v>0</v>
      </c>
      <c r="AR84" s="188">
        <f t="shared" si="80"/>
        <v>0</v>
      </c>
      <c r="AS84" s="189">
        <f t="shared" si="81"/>
        <v>0</v>
      </c>
      <c r="AT84" s="190" t="str">
        <f t="shared" si="72"/>
        <v>ALERTA</v>
      </c>
      <c r="AU84" s="197" t="s">
        <v>645</v>
      </c>
      <c r="AV84" s="200" t="s">
        <v>330</v>
      </c>
      <c r="AW84" s="312" t="str">
        <f t="shared" si="88"/>
        <v>ATENCIÓN</v>
      </c>
      <c r="AX84" s="196" t="str">
        <f t="shared" si="89"/>
        <v>NO</v>
      </c>
      <c r="AY84" s="175" t="s">
        <v>122</v>
      </c>
      <c r="AZ84" s="208" t="str">
        <f t="shared" si="82"/>
        <v>NO APLICA</v>
      </c>
      <c r="BA84" s="214" t="str">
        <f t="shared" si="83"/>
        <v>NO APLICA</v>
      </c>
      <c r="BB84" s="292"/>
      <c r="BC84" s="288"/>
    </row>
    <row r="85" spans="2:55" ht="112.5" customHeight="1" x14ac:dyDescent="0.2">
      <c r="B85" s="244" t="s">
        <v>109</v>
      </c>
      <c r="C85" s="324"/>
      <c r="D85" s="288" t="s">
        <v>477</v>
      </c>
      <c r="E85" s="235" t="s">
        <v>478</v>
      </c>
      <c r="F85" s="235" t="s">
        <v>479</v>
      </c>
      <c r="G85" s="287" t="s">
        <v>489</v>
      </c>
      <c r="H85" s="287" t="s">
        <v>490</v>
      </c>
      <c r="I85" s="288">
        <v>100</v>
      </c>
      <c r="J85" s="289" t="s">
        <v>355</v>
      </c>
      <c r="K85" s="239">
        <v>1</v>
      </c>
      <c r="L85" s="240">
        <v>45930</v>
      </c>
      <c r="M85" s="240">
        <v>46274</v>
      </c>
      <c r="N85" s="292"/>
      <c r="O85" s="292"/>
      <c r="P85" s="310"/>
      <c r="Q85" s="292"/>
      <c r="R85" s="288"/>
      <c r="S85" s="288"/>
      <c r="T85" s="199" t="s">
        <v>404</v>
      </c>
      <c r="U85" s="200" t="s">
        <v>330</v>
      </c>
      <c r="V85" s="292"/>
      <c r="W85" s="292"/>
      <c r="X85" s="292"/>
      <c r="Y85" s="292"/>
      <c r="Z85" s="292"/>
      <c r="AA85" s="292"/>
      <c r="AB85" s="292"/>
      <c r="AC85" s="199" t="s">
        <v>404</v>
      </c>
      <c r="AD85" s="200" t="s">
        <v>330</v>
      </c>
      <c r="AE85" s="292"/>
      <c r="AF85" s="192">
        <v>45930</v>
      </c>
      <c r="AG85" s="291" t="s">
        <v>363</v>
      </c>
      <c r="AH85" s="304">
        <v>0</v>
      </c>
      <c r="AI85" s="188">
        <f t="shared" si="84"/>
        <v>0</v>
      </c>
      <c r="AJ85" s="189">
        <f t="shared" si="85"/>
        <v>0</v>
      </c>
      <c r="AK85" s="190" t="str">
        <f t="shared" si="86"/>
        <v>ALERTA</v>
      </c>
      <c r="AL85" s="199" t="s">
        <v>331</v>
      </c>
      <c r="AM85" s="200" t="s">
        <v>330</v>
      </c>
      <c r="AN85" s="312" t="str">
        <f t="shared" si="87"/>
        <v>ATENCIÓN</v>
      </c>
      <c r="AO85" s="192">
        <v>46022</v>
      </c>
      <c r="AP85" s="322"/>
      <c r="AQ85" s="293">
        <v>0</v>
      </c>
      <c r="AR85" s="188">
        <f>(IF(AQ85="","",IF(OR($I85=0,$I85="",AO85=""),"",AQ85/$I85)))</f>
        <v>0</v>
      </c>
      <c r="AS85" s="189">
        <f t="shared" si="81"/>
        <v>0</v>
      </c>
      <c r="AT85" s="190" t="str">
        <f t="shared" si="72"/>
        <v>ALERTA</v>
      </c>
      <c r="AU85" s="197" t="s">
        <v>645</v>
      </c>
      <c r="AV85" s="200" t="s">
        <v>330</v>
      </c>
      <c r="AW85" s="312" t="str">
        <f t="shared" si="88"/>
        <v>ATENCIÓN</v>
      </c>
      <c r="AX85" s="196" t="str">
        <f t="shared" si="89"/>
        <v>NO</v>
      </c>
      <c r="AY85" s="175" t="s">
        <v>122</v>
      </c>
      <c r="AZ85" s="208" t="str">
        <f t="shared" si="82"/>
        <v>NO APLICA</v>
      </c>
      <c r="BA85" s="214" t="str">
        <f t="shared" si="83"/>
        <v>NO APLICA</v>
      </c>
      <c r="BB85" s="292"/>
      <c r="BC85" s="288"/>
    </row>
    <row r="86" spans="2:55" ht="35.1" customHeight="1" x14ac:dyDescent="0.2">
      <c r="R86" s="284"/>
      <c r="S86" s="285"/>
    </row>
  </sheetData>
  <autoFilter ref="B3:BC85" xr:uid="{00000000-0009-0000-0000-000001000000}">
    <filterColumn colId="8">
      <filters>
        <filter val="Oficina de Gestión Tecnológica e Innovación"/>
        <filter val="Oficina de Gestión Tecnológica e Innovación - Dirección de Operación de Producto Comerc"/>
        <filter val="Oficina de Gestión Tecnológica e Innovación - Dirección de Operación de Producto y Comercialización"/>
        <filter val="Oficina de Gestión Tecnológica e Innovación / Unidad Financiera y Contable"/>
      </filters>
    </filterColumn>
  </autoFilter>
  <mergeCells count="13">
    <mergeCell ref="AX1:BC2"/>
    <mergeCell ref="N2:V2"/>
    <mergeCell ref="N1:AW1"/>
    <mergeCell ref="B1:E2"/>
    <mergeCell ref="F1:M2"/>
    <mergeCell ref="W2:AE2"/>
    <mergeCell ref="AF2:AN2"/>
    <mergeCell ref="AO2:AW2"/>
    <mergeCell ref="C59:C85"/>
    <mergeCell ref="C46:C58"/>
    <mergeCell ref="C43:C45"/>
    <mergeCell ref="C30:C42"/>
    <mergeCell ref="C4:C29"/>
  </mergeCells>
  <conditionalFormatting sqref="S12">
    <cfRule type="containsText" dxfId="247" priority="161" stopIfTrue="1" operator="containsText" text="EN TERMINO">
      <formula>NOT(ISERROR(SEARCH("EN TERMINO",S12)))</formula>
    </cfRule>
    <cfRule type="containsText" dxfId="246" priority="163" stopIfTrue="1" operator="containsText" text="ALERTA">
      <formula>NOT(ISERROR(SEARCH("ALERTA",S12)))</formula>
    </cfRule>
    <cfRule type="dataBar" priority="165">
      <dataBar>
        <cfvo type="min"/>
        <cfvo type="max"/>
        <color rgb="FF638EC6"/>
      </dataBar>
    </cfRule>
    <cfRule type="containsText" priority="162" operator="containsText" text="AMARILLO">
      <formula>NOT(ISERROR(SEARCH("AMARILLO",S12)))</formula>
    </cfRule>
    <cfRule type="containsText" dxfId="245" priority="164" stopIfTrue="1" operator="containsText" text="OK">
      <formula>NOT(ISERROR(SEARCH("OK",S12)))</formula>
    </cfRule>
  </conditionalFormatting>
  <conditionalFormatting sqref="S17">
    <cfRule type="containsText" dxfId="244" priority="159" stopIfTrue="1" operator="containsText" text="OK">
      <formula>NOT(ISERROR(SEARCH("OK",S17)))</formula>
    </cfRule>
    <cfRule type="containsText" dxfId="243" priority="156" stopIfTrue="1" operator="containsText" text="EN TERMINO">
      <formula>NOT(ISERROR(SEARCH("EN TERMINO",S17)))</formula>
    </cfRule>
    <cfRule type="containsText" priority="157" operator="containsText" text="AMARILLO">
      <formula>NOT(ISERROR(SEARCH("AMARILLO",S17)))</formula>
    </cfRule>
    <cfRule type="dataBar" priority="160">
      <dataBar>
        <cfvo type="min"/>
        <cfvo type="max"/>
        <color rgb="FF638EC6"/>
      </dataBar>
    </cfRule>
    <cfRule type="containsText" dxfId="242" priority="158" stopIfTrue="1" operator="containsText" text="ALERTA">
      <formula>NOT(ISERROR(SEARCH("ALERTA",S17)))</formula>
    </cfRule>
  </conditionalFormatting>
  <conditionalFormatting sqref="S21">
    <cfRule type="containsText" dxfId="241" priority="149" stopIfTrue="1" operator="containsText" text="EN TERMINO">
      <formula>NOT(ISERROR(SEARCH("EN TERMINO",S21)))</formula>
    </cfRule>
    <cfRule type="containsText" dxfId="240" priority="151" stopIfTrue="1" operator="containsText" text="ALERTA">
      <formula>NOT(ISERROR(SEARCH("ALERTA",S21)))</formula>
    </cfRule>
    <cfRule type="containsText" priority="150" operator="containsText" text="AMARILLO">
      <formula>NOT(ISERROR(SEARCH("AMARILLO",S21)))</formula>
    </cfRule>
    <cfRule type="containsText" dxfId="239" priority="152" stopIfTrue="1" operator="containsText" text="OK">
      <formula>NOT(ISERROR(SEARCH("OK",S21)))</formula>
    </cfRule>
    <cfRule type="dataBar" priority="153">
      <dataBar>
        <cfvo type="min"/>
        <cfvo type="max"/>
        <color rgb="FF638EC6"/>
      </dataBar>
    </cfRule>
  </conditionalFormatting>
  <conditionalFormatting sqref="S23">
    <cfRule type="containsText" dxfId="238" priority="147" stopIfTrue="1" operator="containsText" text="OK">
      <formula>NOT(ISERROR(SEARCH("OK",S23)))</formula>
    </cfRule>
    <cfRule type="dataBar" priority="148">
      <dataBar>
        <cfvo type="min"/>
        <cfvo type="max"/>
        <color rgb="FF638EC6"/>
      </dataBar>
    </cfRule>
    <cfRule type="containsText" dxfId="237" priority="146" stopIfTrue="1" operator="containsText" text="ALERTA">
      <formula>NOT(ISERROR(SEARCH("ALERTA",S23)))</formula>
    </cfRule>
    <cfRule type="containsText" priority="145" operator="containsText" text="AMARILLO">
      <formula>NOT(ISERROR(SEARCH("AMARILLO",S23)))</formula>
    </cfRule>
    <cfRule type="containsText" dxfId="236" priority="144" stopIfTrue="1" operator="containsText" text="EN TERMINO">
      <formula>NOT(ISERROR(SEARCH("EN TERMINO",S23)))</formula>
    </cfRule>
  </conditionalFormatting>
  <conditionalFormatting sqref="S25">
    <cfRule type="containsText" dxfId="235" priority="139" stopIfTrue="1" operator="containsText" text="EN TERMINO">
      <formula>NOT(ISERROR(SEARCH("EN TERMINO",S25)))</formula>
    </cfRule>
    <cfRule type="containsText" priority="140" operator="containsText" text="AMARILLO">
      <formula>NOT(ISERROR(SEARCH("AMARILLO",S25)))</formula>
    </cfRule>
    <cfRule type="containsText" dxfId="234" priority="141" stopIfTrue="1" operator="containsText" text="ALERTA">
      <formula>NOT(ISERROR(SEARCH("ALERTA",S25)))</formula>
    </cfRule>
    <cfRule type="containsText" dxfId="233" priority="142" stopIfTrue="1" operator="containsText" text="OK">
      <formula>NOT(ISERROR(SEARCH("OK",S25)))</formula>
    </cfRule>
    <cfRule type="dataBar" priority="143">
      <dataBar>
        <cfvo type="min"/>
        <cfvo type="max"/>
        <color rgb="FF638EC6"/>
      </dataBar>
    </cfRule>
  </conditionalFormatting>
  <conditionalFormatting sqref="S27">
    <cfRule type="dataBar" priority="138">
      <dataBar>
        <cfvo type="min"/>
        <cfvo type="max"/>
        <color rgb="FF638EC6"/>
      </dataBar>
    </cfRule>
  </conditionalFormatting>
  <conditionalFormatting sqref="S27:S28">
    <cfRule type="containsText" dxfId="232" priority="135" stopIfTrue="1" operator="containsText" text="ALERTA">
      <formula>NOT(ISERROR(SEARCH("ALERTA",S27)))</formula>
    </cfRule>
    <cfRule type="containsText" priority="134" operator="containsText" text="AMARILLO">
      <formula>NOT(ISERROR(SEARCH("AMARILLO",S27)))</formula>
    </cfRule>
    <cfRule type="containsText" dxfId="231" priority="133" stopIfTrue="1" operator="containsText" text="EN TERMINO">
      <formula>NOT(ISERROR(SEARCH("EN TERMINO",S27)))</formula>
    </cfRule>
    <cfRule type="containsText" dxfId="230" priority="136" stopIfTrue="1" operator="containsText" text="OK">
      <formula>NOT(ISERROR(SEARCH("OK",S27)))</formula>
    </cfRule>
  </conditionalFormatting>
  <conditionalFormatting sqref="S28">
    <cfRule type="dataBar" priority="137">
      <dataBar>
        <cfvo type="min"/>
        <cfvo type="max"/>
        <color rgb="FF638EC6"/>
      </dataBar>
    </cfRule>
  </conditionalFormatting>
  <conditionalFormatting sqref="S30">
    <cfRule type="dataBar" priority="132">
      <dataBar>
        <cfvo type="min"/>
        <cfvo type="max"/>
        <color rgb="FF638EC6"/>
      </dataBar>
    </cfRule>
  </conditionalFormatting>
  <conditionalFormatting sqref="S30:S45">
    <cfRule type="containsText" dxfId="229" priority="110" stopIfTrue="1" operator="containsText" text="EN TERMINO">
      <formula>NOT(ISERROR(SEARCH("EN TERMINO",S30)))</formula>
    </cfRule>
    <cfRule type="containsText" priority="111" operator="containsText" text="AMARILLO">
      <formula>NOT(ISERROR(SEARCH("AMARILLO",S30)))</formula>
    </cfRule>
    <cfRule type="containsText" dxfId="228" priority="112" stopIfTrue="1" operator="containsText" text="ALERTA">
      <formula>NOT(ISERROR(SEARCH("ALERTA",S30)))</formula>
    </cfRule>
    <cfRule type="containsText" dxfId="227" priority="113" stopIfTrue="1" operator="containsText" text="OK">
      <formula>NOT(ISERROR(SEARCH("OK",S30)))</formula>
    </cfRule>
  </conditionalFormatting>
  <conditionalFormatting sqref="S31:S32">
    <cfRule type="dataBar" priority="131">
      <dataBar>
        <cfvo type="min"/>
        <cfvo type="max"/>
        <color rgb="FF638EC6"/>
      </dataBar>
    </cfRule>
  </conditionalFormatting>
  <conditionalFormatting sqref="S33">
    <cfRule type="dataBar" priority="130">
      <dataBar>
        <cfvo type="min"/>
        <cfvo type="max"/>
        <color rgb="FF638EC6"/>
      </dataBar>
    </cfRule>
  </conditionalFormatting>
  <conditionalFormatting sqref="S34">
    <cfRule type="dataBar" priority="155">
      <dataBar>
        <cfvo type="min"/>
        <cfvo type="max"/>
        <color rgb="FF638EC6"/>
      </dataBar>
    </cfRule>
  </conditionalFormatting>
  <conditionalFormatting sqref="S35">
    <cfRule type="dataBar" priority="123">
      <dataBar>
        <cfvo type="min"/>
        <cfvo type="max"/>
        <color rgb="FF638EC6"/>
      </dataBar>
    </cfRule>
  </conditionalFormatting>
  <conditionalFormatting sqref="S36">
    <cfRule type="dataBar" priority="122">
      <dataBar>
        <cfvo type="min"/>
        <cfvo type="max"/>
        <color rgb="FF638EC6"/>
      </dataBar>
    </cfRule>
  </conditionalFormatting>
  <conditionalFormatting sqref="S37">
    <cfRule type="dataBar" priority="120">
      <dataBar>
        <cfvo type="min"/>
        <cfvo type="max"/>
        <color rgb="FF638EC6"/>
      </dataBar>
    </cfRule>
  </conditionalFormatting>
  <conditionalFormatting sqref="S38">
    <cfRule type="dataBar" priority="121">
      <dataBar>
        <cfvo type="min"/>
        <cfvo type="max"/>
        <color rgb="FF638EC6"/>
      </dataBar>
    </cfRule>
  </conditionalFormatting>
  <conditionalFormatting sqref="S40">
    <cfRule type="dataBar" priority="114">
      <dataBar>
        <cfvo type="min"/>
        <cfvo type="max"/>
        <color rgb="FF638EC6"/>
      </dataBar>
    </cfRule>
  </conditionalFormatting>
  <conditionalFormatting sqref="S41">
    <cfRule type="dataBar" priority="115">
      <dataBar>
        <cfvo type="min"/>
        <cfvo type="max"/>
        <color rgb="FF638EC6"/>
      </dataBar>
    </cfRule>
  </conditionalFormatting>
  <conditionalFormatting sqref="S42 S39 S44">
    <cfRule type="dataBar" priority="154">
      <dataBar>
        <cfvo type="min"/>
        <cfvo type="max"/>
        <color rgb="FF638EC6"/>
      </dataBar>
    </cfRule>
  </conditionalFormatting>
  <conditionalFormatting sqref="S43">
    <cfRule type="dataBar" priority="99">
      <dataBar>
        <cfvo type="min"/>
        <cfvo type="max"/>
        <color rgb="FF638EC6"/>
      </dataBar>
    </cfRule>
  </conditionalFormatting>
  <conditionalFormatting sqref="S45">
    <cfRule type="dataBar" priority="98">
      <dataBar>
        <cfvo type="min"/>
        <cfvo type="max"/>
        <color rgb="FF638EC6"/>
      </dataBar>
    </cfRule>
  </conditionalFormatting>
  <conditionalFormatting sqref="V4:V32">
    <cfRule type="containsText" dxfId="226" priority="128" stopIfTrue="1" operator="containsText" text="INCUMPLIDA">
      <formula>NOT(ISERROR(SEARCH("INCUMPLIDA",V4)))</formula>
    </cfRule>
    <cfRule type="containsText" dxfId="225" priority="129" stopIfTrue="1" operator="containsText" text="CUMPLIDA">
      <formula>NOT(ISERROR(SEARCH("CUMPLIDA",V4)))</formula>
    </cfRule>
    <cfRule type="containsText" dxfId="224" priority="127" stopIfTrue="1" operator="containsText" text="PENDIENTE">
      <formula>NOT(ISERROR(SEARCH("PENDIENTE",V4)))</formula>
    </cfRule>
  </conditionalFormatting>
  <conditionalFormatting sqref="V4:V45">
    <cfRule type="containsText" dxfId="223" priority="103" operator="containsText" text="CUMPLIDA, PENDIENTE REVISIÓN  POR LA CONTRALORÍA">
      <formula>NOT(ISERROR(SEARCH("CUMPLIDA, PENDIENTE REVISIÓN  POR LA CONTRALORÍA",V4)))</formula>
    </cfRule>
    <cfRule type="containsText" dxfId="222" priority="104" operator="containsText" text="ATENCIÓN">
      <formula>NOT(ISERROR(SEARCH("ATENCIÓN",V4)))</formula>
    </cfRule>
  </conditionalFormatting>
  <conditionalFormatting sqref="V32">
    <cfRule type="containsText" dxfId="221" priority="126" operator="containsText" text="ATENCIÓN">
      <formula>NOT(ISERROR(SEARCH("ATENCIÓN",V32)))</formula>
    </cfRule>
    <cfRule type="containsText" dxfId="220" priority="124" operator="containsText" text="EN EJECUCIÓN">
      <formula>NOT(ISERROR(SEARCH("EN EJECUCIÓN",V32)))</formula>
    </cfRule>
    <cfRule type="containsText" dxfId="219" priority="125" operator="containsText" text="EN TERMINO">
      <formula>NOT(ISERROR(SEARCH("EN TERMINO",V32)))</formula>
    </cfRule>
  </conditionalFormatting>
  <conditionalFormatting sqref="V32:V45">
    <cfRule type="containsText" dxfId="218" priority="105" stopIfTrue="1" operator="containsText" text="PENDIENTE">
      <formula>NOT(ISERROR(SEARCH("PENDIENTE",V32)))</formula>
    </cfRule>
    <cfRule type="containsText" dxfId="217" priority="106" stopIfTrue="1" operator="containsText" text="INCUMPLIDA">
      <formula>NOT(ISERROR(SEARCH("INCUMPLIDA",V32)))</formula>
    </cfRule>
    <cfRule type="containsText" dxfId="216" priority="107" stopIfTrue="1" operator="containsText" text="CUMPLIDA">
      <formula>NOT(ISERROR(SEARCH("CUMPLIDA",V32)))</formula>
    </cfRule>
  </conditionalFormatting>
  <conditionalFormatting sqref="V41:V45">
    <cfRule type="containsText" dxfId="215" priority="86" stopIfTrue="1" operator="containsText" text="PENDIENTE">
      <formula>NOT(ISERROR(SEARCH("PENDIENTE",V41)))</formula>
    </cfRule>
    <cfRule type="containsText" dxfId="214" priority="87" stopIfTrue="1" operator="containsText" text="INCUMPLIDA">
      <formula>NOT(ISERROR(SEARCH("INCUMPLIDA",V41)))</formula>
    </cfRule>
    <cfRule type="containsText" dxfId="213" priority="88" stopIfTrue="1" operator="containsText" text="CUMPLIDA">
      <formula>NOT(ISERROR(SEARCH("CUMPLIDA",V41)))</formula>
    </cfRule>
  </conditionalFormatting>
  <conditionalFormatting sqref="V43">
    <cfRule type="containsText" dxfId="212" priority="117" stopIfTrue="1" operator="containsText" text="PENDIENTE">
      <formula>NOT(ISERROR(SEARCH("PENDIENTE",V43)))</formula>
    </cfRule>
    <cfRule type="containsText" dxfId="211" priority="116" operator="containsText" text="ATENCIÓN">
      <formula>NOT(ISERROR(SEARCH("ATENCIÓN",V43)))</formula>
    </cfRule>
    <cfRule type="containsText" dxfId="210" priority="109" operator="containsText" text="EJECUCION">
      <formula>NOT(ISERROR(SEARCH("EJECUCION",V43)))</formula>
    </cfRule>
    <cfRule type="containsText" dxfId="209" priority="119" stopIfTrue="1" operator="containsText" text="CUMPLIDA">
      <formula>NOT(ISERROR(SEARCH("CUMPLIDA",V43)))</formula>
    </cfRule>
    <cfRule type="containsText" dxfId="208" priority="118" stopIfTrue="1" operator="containsText" text="INCUMPLIDA">
      <formula>NOT(ISERROR(SEARCH("INCUMPLIDA",V43)))</formula>
    </cfRule>
  </conditionalFormatting>
  <conditionalFormatting sqref="AB4:AB29">
    <cfRule type="containsText" dxfId="207" priority="480" stopIfTrue="1" operator="containsText" text="OK">
      <formula>NOT(ISERROR(SEARCH("OK",AB4)))</formula>
    </cfRule>
    <cfRule type="dataBar" priority="521">
      <dataBar>
        <cfvo type="min"/>
        <cfvo type="max"/>
        <color rgb="FF638EC6"/>
      </dataBar>
    </cfRule>
    <cfRule type="containsText" dxfId="206" priority="479" stopIfTrue="1" operator="containsText" text="ALERTA">
      <formula>NOT(ISERROR(SEARCH("ALERTA",AB4)))</formula>
    </cfRule>
    <cfRule type="containsText" priority="478" operator="containsText" text="AMARILLO">
      <formula>NOT(ISERROR(SEARCH("AMARILLO",AB4)))</formula>
    </cfRule>
    <cfRule type="containsText" dxfId="205" priority="477" stopIfTrue="1" operator="containsText" text="EN TERMINO">
      <formula>NOT(ISERROR(SEARCH("EN TERMINO",AB4)))</formula>
    </cfRule>
  </conditionalFormatting>
  <conditionalFormatting sqref="AE4:AE32">
    <cfRule type="containsText" dxfId="204" priority="85" stopIfTrue="1" operator="containsText" text="CUMPLIDA">
      <formula>NOT(ISERROR(SEARCH("CUMPLIDA",AE4)))</formula>
    </cfRule>
    <cfRule type="containsText" dxfId="203" priority="83" stopIfTrue="1" operator="containsText" text="PENDIENTE">
      <formula>NOT(ISERROR(SEARCH("PENDIENTE",AE4)))</formula>
    </cfRule>
    <cfRule type="containsText" dxfId="202" priority="84" stopIfTrue="1" operator="containsText" text="INCUMPLIDA">
      <formula>NOT(ISERROR(SEARCH("INCUMPLIDA",AE4)))</formula>
    </cfRule>
  </conditionalFormatting>
  <conditionalFormatting sqref="AE4:AE45">
    <cfRule type="containsText" dxfId="201" priority="71" operator="containsText" text="ATENCIÓN">
      <formula>NOT(ISERROR(SEARCH("ATENCIÓN",AE4)))</formula>
    </cfRule>
    <cfRule type="containsText" dxfId="200" priority="70" operator="containsText" text="CUMPLIDA, PENDIENTE REVISIÓN  POR LA CONTRALORÍA">
      <formula>NOT(ISERROR(SEARCH("CUMPLIDA, PENDIENTE REVISIÓN  POR LA CONTRALORÍA",AE4)))</formula>
    </cfRule>
  </conditionalFormatting>
  <conditionalFormatting sqref="AE32">
    <cfRule type="containsText" dxfId="199" priority="82" operator="containsText" text="ATENCIÓN">
      <formula>NOT(ISERROR(SEARCH("ATENCIÓN",AE32)))</formula>
    </cfRule>
    <cfRule type="containsText" dxfId="198" priority="81" operator="containsText" text="EN TERMINO">
      <formula>NOT(ISERROR(SEARCH("EN TERMINO",AE32)))</formula>
    </cfRule>
    <cfRule type="containsText" dxfId="197" priority="80" operator="containsText" text="EN EJECUCIÓN">
      <formula>NOT(ISERROR(SEARCH("EN EJECUCIÓN",AE32)))</formula>
    </cfRule>
  </conditionalFormatting>
  <conditionalFormatting sqref="AE32:AE45">
    <cfRule type="containsText" dxfId="196" priority="72" stopIfTrue="1" operator="containsText" text="PENDIENTE">
      <formula>NOT(ISERROR(SEARCH("PENDIENTE",AE32)))</formula>
    </cfRule>
    <cfRule type="containsText" dxfId="195" priority="74" stopIfTrue="1" operator="containsText" text="CUMPLIDA">
      <formula>NOT(ISERROR(SEARCH("CUMPLIDA",AE32)))</formula>
    </cfRule>
    <cfRule type="containsText" dxfId="194" priority="73" stopIfTrue="1" operator="containsText" text="INCUMPLIDA">
      <formula>NOT(ISERROR(SEARCH("INCUMPLIDA",AE32)))</formula>
    </cfRule>
  </conditionalFormatting>
  <conditionalFormatting sqref="AE41:AE45">
    <cfRule type="containsText" dxfId="193" priority="67" stopIfTrue="1" operator="containsText" text="PENDIENTE">
      <formula>NOT(ISERROR(SEARCH("PENDIENTE",AE41)))</formula>
    </cfRule>
    <cfRule type="containsText" dxfId="192" priority="68" stopIfTrue="1" operator="containsText" text="INCUMPLIDA">
      <formula>NOT(ISERROR(SEARCH("INCUMPLIDA",AE41)))</formula>
    </cfRule>
    <cfRule type="containsText" dxfId="191" priority="69" stopIfTrue="1" operator="containsText" text="CUMPLIDA">
      <formula>NOT(ISERROR(SEARCH("CUMPLIDA",AE41)))</formula>
    </cfRule>
  </conditionalFormatting>
  <conditionalFormatting sqref="AE43">
    <cfRule type="containsText" dxfId="190" priority="76" operator="containsText" text="ATENCIÓN">
      <formula>NOT(ISERROR(SEARCH("ATENCIÓN",AE43)))</formula>
    </cfRule>
    <cfRule type="containsText" dxfId="189" priority="77" stopIfTrue="1" operator="containsText" text="PENDIENTE">
      <formula>NOT(ISERROR(SEARCH("PENDIENTE",AE43)))</formula>
    </cfRule>
    <cfRule type="containsText" dxfId="188" priority="78" stopIfTrue="1" operator="containsText" text="INCUMPLIDA">
      <formula>NOT(ISERROR(SEARCH("INCUMPLIDA",AE43)))</formula>
    </cfRule>
    <cfRule type="containsText" dxfId="187" priority="79" stopIfTrue="1" operator="containsText" text="CUMPLIDA">
      <formula>NOT(ISERROR(SEARCH("CUMPLIDA",AE43)))</formula>
    </cfRule>
    <cfRule type="containsText" dxfId="186" priority="75" operator="containsText" text="EJECUCION">
      <formula>NOT(ISERROR(SEARCH("EJECUCION",AE43)))</formula>
    </cfRule>
  </conditionalFormatting>
  <conditionalFormatting sqref="AK12">
    <cfRule type="containsText" priority="381" operator="containsText" text="AMARILLO">
      <formula>NOT(ISERROR(SEARCH("AMARILLO",AK12)))</formula>
    </cfRule>
    <cfRule type="containsText" dxfId="185" priority="380" stopIfTrue="1" operator="containsText" text="EN TERMINO">
      <formula>NOT(ISERROR(SEARCH("EN TERMINO",AK12)))</formula>
    </cfRule>
    <cfRule type="dataBar" priority="384">
      <dataBar>
        <cfvo type="min"/>
        <cfvo type="max"/>
        <color rgb="FF638EC6"/>
      </dataBar>
    </cfRule>
    <cfRule type="containsText" dxfId="184" priority="382" stopIfTrue="1" operator="containsText" text="ALERTA">
      <formula>NOT(ISERROR(SEARCH("ALERTA",AK12)))</formula>
    </cfRule>
    <cfRule type="containsText" dxfId="183" priority="383" stopIfTrue="1" operator="containsText" text="OK">
      <formula>NOT(ISERROR(SEARCH("OK",AK12)))</formula>
    </cfRule>
  </conditionalFormatting>
  <conditionalFormatting sqref="AK17 AK21 AK23 AK25 AK27:AK28">
    <cfRule type="containsText" dxfId="182" priority="378" stopIfTrue="1" operator="containsText" text="OK">
      <formula>NOT(ISERROR(SEARCH("OK",AK17)))</formula>
    </cfRule>
    <cfRule type="containsText" priority="376" operator="containsText" text="AMARILLO">
      <formula>NOT(ISERROR(SEARCH("AMARILLO",AK17)))</formula>
    </cfRule>
    <cfRule type="containsText" dxfId="181" priority="375" stopIfTrue="1" operator="containsText" text="EN TERMINO">
      <formula>NOT(ISERROR(SEARCH("EN TERMINO",AK17)))</formula>
    </cfRule>
    <cfRule type="containsText" dxfId="180" priority="377" stopIfTrue="1" operator="containsText" text="ALERTA">
      <formula>NOT(ISERROR(SEARCH("ALERTA",AK17)))</formula>
    </cfRule>
  </conditionalFormatting>
  <conditionalFormatting sqref="AK27:AK28 AK17 AK25 AK23 AK21">
    <cfRule type="dataBar" priority="379">
      <dataBar>
        <cfvo type="min"/>
        <cfvo type="max"/>
        <color rgb="FF638EC6"/>
      </dataBar>
    </cfRule>
  </conditionalFormatting>
  <conditionalFormatting sqref="AK46:AK85">
    <cfRule type="containsText" dxfId="179" priority="43" stopIfTrue="1" operator="containsText" text="EN TERMINO">
      <formula>NOT(ISERROR(SEARCH("EN TERMINO",AK46)))</formula>
    </cfRule>
    <cfRule type="containsText" priority="44" operator="containsText" text="AMARILLO">
      <formula>NOT(ISERROR(SEARCH("AMARILLO",AK46)))</formula>
    </cfRule>
    <cfRule type="containsText" dxfId="178" priority="45" stopIfTrue="1" operator="containsText" text="ALERTA">
      <formula>NOT(ISERROR(SEARCH("ALERTA",AK46)))</formula>
    </cfRule>
    <cfRule type="containsText" dxfId="177" priority="46" stopIfTrue="1" operator="containsText" text="OK">
      <formula>NOT(ISERROR(SEARCH("OK",AK46)))</formula>
    </cfRule>
    <cfRule type="dataBar" priority="47">
      <dataBar>
        <cfvo type="min"/>
        <cfvo type="max"/>
        <color rgb="FF638EC6"/>
      </dataBar>
    </cfRule>
  </conditionalFormatting>
  <conditionalFormatting sqref="AN4:AN40">
    <cfRule type="containsText" dxfId="176" priority="64" stopIfTrue="1" operator="containsText" text="PENDIENTE">
      <formula>NOT(ISERROR(SEARCH("PENDIENTE",AN4)))</formula>
    </cfRule>
    <cfRule type="containsText" dxfId="175" priority="66" stopIfTrue="1" operator="containsText" text="CUMPLIDA">
      <formula>NOT(ISERROR(SEARCH("CUMPLIDA",AN4)))</formula>
    </cfRule>
    <cfRule type="containsText" dxfId="174" priority="65" stopIfTrue="1" operator="containsText" text="INCUMPLIDA">
      <formula>NOT(ISERROR(SEARCH("INCUMPLIDA",AN4)))</formula>
    </cfRule>
  </conditionalFormatting>
  <conditionalFormatting sqref="AN4:AN45">
    <cfRule type="containsText" dxfId="173" priority="52" operator="containsText" text="ATENCIÓN">
      <formula>NOT(ISERROR(SEARCH("ATENCIÓN",AN4)))</formula>
    </cfRule>
    <cfRule type="containsText" dxfId="172" priority="51" operator="containsText" text="CUMPLIDA, PENDIENTE REVISIÓN  POR LA CONTRALORÍA">
      <formula>NOT(ISERROR(SEARCH("CUMPLIDA, PENDIENTE REVISIÓN  POR LA CONTRALORÍA",AN4)))</formula>
    </cfRule>
  </conditionalFormatting>
  <conditionalFormatting sqref="AN32">
    <cfRule type="containsText" dxfId="171" priority="63" operator="containsText" text="ATENCIÓN">
      <formula>NOT(ISERROR(SEARCH("ATENCIÓN",AN32)))</formula>
    </cfRule>
    <cfRule type="containsText" dxfId="170" priority="62" operator="containsText" text="EN TERMINO">
      <formula>NOT(ISERROR(SEARCH("EN TERMINO",AN32)))</formula>
    </cfRule>
    <cfRule type="containsText" dxfId="169" priority="61" operator="containsText" text="EN EJECUCIÓN">
      <formula>NOT(ISERROR(SEARCH("EN EJECUCIÓN",AN32)))</formula>
    </cfRule>
  </conditionalFormatting>
  <conditionalFormatting sqref="AN32:AN45">
    <cfRule type="containsText" dxfId="168" priority="55" stopIfTrue="1" operator="containsText" text="CUMPLIDA">
      <formula>NOT(ISERROR(SEARCH("CUMPLIDA",AN32)))</formula>
    </cfRule>
    <cfRule type="containsText" dxfId="167" priority="54" stopIfTrue="1" operator="containsText" text="INCUMPLIDA">
      <formula>NOT(ISERROR(SEARCH("INCUMPLIDA",AN32)))</formula>
    </cfRule>
    <cfRule type="containsText" dxfId="166" priority="53" stopIfTrue="1" operator="containsText" text="PENDIENTE">
      <formula>NOT(ISERROR(SEARCH("PENDIENTE",AN32)))</formula>
    </cfRule>
  </conditionalFormatting>
  <conditionalFormatting sqref="AN41:AN85">
    <cfRule type="containsText" dxfId="165" priority="40" stopIfTrue="1" operator="containsText" text="PENDIENTE">
      <formula>NOT(ISERROR(SEARCH("PENDIENTE",AN41)))</formula>
    </cfRule>
    <cfRule type="containsText" dxfId="164" priority="42" stopIfTrue="1" operator="containsText" text="CUMPLIDA">
      <formula>NOT(ISERROR(SEARCH("CUMPLIDA",AN41)))</formula>
    </cfRule>
    <cfRule type="containsText" dxfId="163" priority="41" stopIfTrue="1" operator="containsText" text="INCUMPLIDA">
      <formula>NOT(ISERROR(SEARCH("INCUMPLIDA",AN41)))</formula>
    </cfRule>
  </conditionalFormatting>
  <conditionalFormatting sqref="AN43">
    <cfRule type="containsText" dxfId="162" priority="57" operator="containsText" text="ATENCIÓN">
      <formula>NOT(ISERROR(SEARCH("ATENCIÓN",AN43)))</formula>
    </cfRule>
    <cfRule type="containsText" dxfId="161" priority="60" stopIfTrue="1" operator="containsText" text="CUMPLIDA">
      <formula>NOT(ISERROR(SEARCH("CUMPLIDA",AN43)))</formula>
    </cfRule>
    <cfRule type="containsText" dxfId="160" priority="59" stopIfTrue="1" operator="containsText" text="INCUMPLIDA">
      <formula>NOT(ISERROR(SEARCH("INCUMPLIDA",AN43)))</formula>
    </cfRule>
    <cfRule type="containsText" dxfId="159" priority="58" stopIfTrue="1" operator="containsText" text="PENDIENTE">
      <formula>NOT(ISERROR(SEARCH("PENDIENTE",AN43)))</formula>
    </cfRule>
    <cfRule type="containsText" dxfId="158" priority="56" operator="containsText" text="EJECUCION">
      <formula>NOT(ISERROR(SEARCH("EJECUCION",AN43)))</formula>
    </cfRule>
  </conditionalFormatting>
  <conditionalFormatting sqref="AN46:AN85">
    <cfRule type="containsText" dxfId="157" priority="39" operator="containsText" text="ATENCIÓN">
      <formula>NOT(ISERROR(SEARCH("ATENCIÓN",AN46)))</formula>
    </cfRule>
    <cfRule type="containsText" dxfId="156" priority="38" operator="containsText" text="EN TERMINO">
      <formula>NOT(ISERROR(SEARCH("EN TERMINO",AN46)))</formula>
    </cfRule>
    <cfRule type="containsText" dxfId="155" priority="37" operator="containsText" text="EN EJECUCIÓN">
      <formula>NOT(ISERROR(SEARCH("EN EJECUCIÓN",AN46)))</formula>
    </cfRule>
  </conditionalFormatting>
  <conditionalFormatting sqref="AT12">
    <cfRule type="containsText" dxfId="154" priority="370" stopIfTrue="1" operator="containsText" text="OK">
      <formula>NOT(ISERROR(SEARCH("OK",AT12)))</formula>
    </cfRule>
    <cfRule type="containsText" dxfId="153" priority="369" stopIfTrue="1" operator="containsText" text="ALERTA">
      <formula>NOT(ISERROR(SEARCH("ALERTA",AT12)))</formula>
    </cfRule>
    <cfRule type="containsText" priority="368" operator="containsText" text="AMARILLO">
      <formula>NOT(ISERROR(SEARCH("AMARILLO",AT12)))</formula>
    </cfRule>
    <cfRule type="dataBar" priority="371">
      <dataBar>
        <cfvo type="min"/>
        <cfvo type="max"/>
        <color rgb="FF638EC6"/>
      </dataBar>
    </cfRule>
    <cfRule type="containsText" dxfId="152" priority="367" stopIfTrue="1" operator="containsText" text="EN TERMINO">
      <formula>NOT(ISERROR(SEARCH("EN TERMINO",AT12)))</formula>
    </cfRule>
  </conditionalFormatting>
  <conditionalFormatting sqref="AT17">
    <cfRule type="containsText" dxfId="151" priority="337" stopIfTrue="1" operator="containsText" text="OK">
      <formula>NOT(ISERROR(SEARCH("OK",AT17)))</formula>
    </cfRule>
    <cfRule type="containsText" dxfId="150" priority="336" stopIfTrue="1" operator="containsText" text="ALERTA">
      <formula>NOT(ISERROR(SEARCH("ALERTA",AT17)))</formula>
    </cfRule>
    <cfRule type="containsText" priority="335" operator="containsText" text="AMARILLO">
      <formula>NOT(ISERROR(SEARCH("AMARILLO",AT17)))</formula>
    </cfRule>
    <cfRule type="containsText" dxfId="149" priority="334" stopIfTrue="1" operator="containsText" text="EN TERMINO">
      <formula>NOT(ISERROR(SEARCH("EN TERMINO",AT17)))</formula>
    </cfRule>
    <cfRule type="dataBar" priority="338">
      <dataBar>
        <cfvo type="min"/>
        <cfvo type="max"/>
        <color rgb="FF638EC6"/>
      </dataBar>
    </cfRule>
  </conditionalFormatting>
  <conditionalFormatting sqref="AT21">
    <cfRule type="dataBar" priority="315">
      <dataBar>
        <cfvo type="min"/>
        <cfvo type="max"/>
        <color rgb="FF638EC6"/>
      </dataBar>
    </cfRule>
    <cfRule type="containsText" dxfId="148" priority="314" stopIfTrue="1" operator="containsText" text="OK">
      <formula>NOT(ISERROR(SEARCH("OK",AT21)))</formula>
    </cfRule>
    <cfRule type="containsText" dxfId="147" priority="313" stopIfTrue="1" operator="containsText" text="ALERTA">
      <formula>NOT(ISERROR(SEARCH("ALERTA",AT21)))</formula>
    </cfRule>
    <cfRule type="containsText" priority="312" operator="containsText" text="AMARILLO">
      <formula>NOT(ISERROR(SEARCH("AMARILLO",AT21)))</formula>
    </cfRule>
    <cfRule type="containsText" dxfId="146" priority="311" stopIfTrue="1" operator="containsText" text="EN TERMINO">
      <formula>NOT(ISERROR(SEARCH("EN TERMINO",AT21)))</formula>
    </cfRule>
  </conditionalFormatting>
  <conditionalFormatting sqref="AT23">
    <cfRule type="dataBar" priority="304">
      <dataBar>
        <cfvo type="min"/>
        <cfvo type="max"/>
        <color rgb="FF638EC6"/>
      </dataBar>
    </cfRule>
    <cfRule type="containsText" dxfId="145" priority="303" stopIfTrue="1" operator="containsText" text="OK">
      <formula>NOT(ISERROR(SEARCH("OK",AT23)))</formula>
    </cfRule>
    <cfRule type="containsText" dxfId="144" priority="302" stopIfTrue="1" operator="containsText" text="ALERTA">
      <formula>NOT(ISERROR(SEARCH("ALERTA",AT23)))</formula>
    </cfRule>
    <cfRule type="containsText" dxfId="143" priority="300" stopIfTrue="1" operator="containsText" text="EN TERMINO">
      <formula>NOT(ISERROR(SEARCH("EN TERMINO",AT23)))</formula>
    </cfRule>
    <cfRule type="containsText" priority="301" operator="containsText" text="AMARILLO">
      <formula>NOT(ISERROR(SEARCH("AMARILLO",AT23)))</formula>
    </cfRule>
  </conditionalFormatting>
  <conditionalFormatting sqref="AT25">
    <cfRule type="dataBar" priority="293">
      <dataBar>
        <cfvo type="min"/>
        <cfvo type="max"/>
        <color rgb="FF638EC6"/>
      </dataBar>
    </cfRule>
    <cfRule type="containsText" dxfId="142" priority="292" stopIfTrue="1" operator="containsText" text="OK">
      <formula>NOT(ISERROR(SEARCH("OK",AT25)))</formula>
    </cfRule>
    <cfRule type="containsText" dxfId="141" priority="291" stopIfTrue="1" operator="containsText" text="ALERTA">
      <formula>NOT(ISERROR(SEARCH("ALERTA",AT25)))</formula>
    </cfRule>
    <cfRule type="containsText" priority="290" operator="containsText" text="AMARILLO">
      <formula>NOT(ISERROR(SEARCH("AMARILLO",AT25)))</formula>
    </cfRule>
    <cfRule type="containsText" dxfId="140" priority="289" stopIfTrue="1" operator="containsText" text="EN TERMINO">
      <formula>NOT(ISERROR(SEARCH("EN TERMINO",AT25)))</formula>
    </cfRule>
  </conditionalFormatting>
  <conditionalFormatting sqref="AT27">
    <cfRule type="dataBar" priority="282">
      <dataBar>
        <cfvo type="min"/>
        <cfvo type="max"/>
        <color rgb="FF638EC6"/>
      </dataBar>
    </cfRule>
  </conditionalFormatting>
  <conditionalFormatting sqref="AT27:AT28">
    <cfRule type="containsText" dxfId="139" priority="267" stopIfTrue="1" operator="containsText" text="EN TERMINO">
      <formula>NOT(ISERROR(SEARCH("EN TERMINO",AT27)))</formula>
    </cfRule>
    <cfRule type="containsText" dxfId="138" priority="270" stopIfTrue="1" operator="containsText" text="OK">
      <formula>NOT(ISERROR(SEARCH("OK",AT27)))</formula>
    </cfRule>
    <cfRule type="containsText" dxfId="137" priority="269" stopIfTrue="1" operator="containsText" text="ALERTA">
      <formula>NOT(ISERROR(SEARCH("ALERTA",AT27)))</formula>
    </cfRule>
    <cfRule type="containsText" priority="268" operator="containsText" text="AMARILLO">
      <formula>NOT(ISERROR(SEARCH("AMARILLO",AT27)))</formula>
    </cfRule>
  </conditionalFormatting>
  <conditionalFormatting sqref="AT28">
    <cfRule type="dataBar" priority="271">
      <dataBar>
        <cfvo type="min"/>
        <cfvo type="max"/>
        <color rgb="FF638EC6"/>
      </dataBar>
    </cfRule>
  </conditionalFormatting>
  <conditionalFormatting sqref="AT30">
    <cfRule type="dataBar" priority="260">
      <dataBar>
        <cfvo type="min"/>
        <cfvo type="max"/>
        <color rgb="FF638EC6"/>
      </dataBar>
    </cfRule>
  </conditionalFormatting>
  <conditionalFormatting sqref="AT30:AT85">
    <cfRule type="containsText" dxfId="136" priority="3" stopIfTrue="1" operator="containsText" text="ALERTA">
      <formula>NOT(ISERROR(SEARCH("ALERTA",AT30)))</formula>
    </cfRule>
    <cfRule type="containsText" dxfId="135" priority="1" stopIfTrue="1" operator="containsText" text="EN TERMINO">
      <formula>NOT(ISERROR(SEARCH("EN TERMINO",AT30)))</formula>
    </cfRule>
    <cfRule type="containsText" dxfId="134" priority="4" stopIfTrue="1" operator="containsText" text="OK">
      <formula>NOT(ISERROR(SEARCH("OK",AT30)))</formula>
    </cfRule>
    <cfRule type="containsText" priority="2" operator="containsText" text="AMARILLO">
      <formula>NOT(ISERROR(SEARCH("AMARILLO",AT30)))</formula>
    </cfRule>
  </conditionalFormatting>
  <conditionalFormatting sqref="AT31:AT32">
    <cfRule type="dataBar" priority="255">
      <dataBar>
        <cfvo type="min"/>
        <cfvo type="max"/>
        <color rgb="FF638EC6"/>
      </dataBar>
    </cfRule>
  </conditionalFormatting>
  <conditionalFormatting sqref="AT33">
    <cfRule type="dataBar" priority="244">
      <dataBar>
        <cfvo type="min"/>
        <cfvo type="max"/>
        <color rgb="FF638EC6"/>
      </dataBar>
    </cfRule>
  </conditionalFormatting>
  <conditionalFormatting sqref="AT34">
    <cfRule type="dataBar" priority="333">
      <dataBar>
        <cfvo type="min"/>
        <cfvo type="max"/>
        <color rgb="FF638EC6"/>
      </dataBar>
    </cfRule>
  </conditionalFormatting>
  <conditionalFormatting sqref="AT35">
    <cfRule type="dataBar" priority="233">
      <dataBar>
        <cfvo type="min"/>
        <cfvo type="max"/>
        <color rgb="FF638EC6"/>
      </dataBar>
    </cfRule>
  </conditionalFormatting>
  <conditionalFormatting sqref="AT36">
    <cfRule type="dataBar" priority="224">
      <dataBar>
        <cfvo type="min"/>
        <cfvo type="max"/>
        <color rgb="FF638EC6"/>
      </dataBar>
    </cfRule>
  </conditionalFormatting>
  <conditionalFormatting sqref="AT37">
    <cfRule type="dataBar" priority="210">
      <dataBar>
        <cfvo type="min"/>
        <cfvo type="max"/>
        <color rgb="FF638EC6"/>
      </dataBar>
    </cfRule>
  </conditionalFormatting>
  <conditionalFormatting sqref="AT38">
    <cfRule type="dataBar" priority="215">
      <dataBar>
        <cfvo type="min"/>
        <cfvo type="max"/>
        <color rgb="FF638EC6"/>
      </dataBar>
    </cfRule>
  </conditionalFormatting>
  <conditionalFormatting sqref="AT40">
    <cfRule type="dataBar" priority="177">
      <dataBar>
        <cfvo type="min"/>
        <cfvo type="max"/>
        <color rgb="FF638EC6"/>
      </dataBar>
    </cfRule>
  </conditionalFormatting>
  <conditionalFormatting sqref="AT41">
    <cfRule type="dataBar" priority="187">
      <dataBar>
        <cfvo type="min"/>
        <cfvo type="max"/>
        <color rgb="FF638EC6"/>
      </dataBar>
    </cfRule>
  </conditionalFormatting>
  <conditionalFormatting sqref="AT42:AT45 AT39">
    <cfRule type="dataBar" priority="320">
      <dataBar>
        <cfvo type="min"/>
        <cfvo type="max"/>
        <color rgb="FF638EC6"/>
      </dataBar>
    </cfRule>
  </conditionalFormatting>
  <conditionalFormatting sqref="AT46:AT50 AT52:AT73 AT78:AT85">
    <cfRule type="dataBar" priority="36">
      <dataBar>
        <cfvo type="min"/>
        <cfvo type="max"/>
        <color rgb="FF638EC6"/>
      </dataBar>
    </cfRule>
  </conditionalFormatting>
  <conditionalFormatting sqref="AT51">
    <cfRule type="dataBar" priority="25">
      <dataBar>
        <cfvo type="min"/>
        <cfvo type="max"/>
        <color rgb="FF638EC6"/>
      </dataBar>
    </cfRule>
  </conditionalFormatting>
  <conditionalFormatting sqref="AT74">
    <cfRule type="dataBar" priority="20">
      <dataBar>
        <cfvo type="min"/>
        <cfvo type="max"/>
        <color rgb="FF638EC6"/>
      </dataBar>
    </cfRule>
  </conditionalFormatting>
  <conditionalFormatting sqref="AT75">
    <cfRule type="dataBar" priority="15">
      <dataBar>
        <cfvo type="min"/>
        <cfvo type="max"/>
        <color rgb="FF638EC6"/>
      </dataBar>
    </cfRule>
  </conditionalFormatting>
  <conditionalFormatting sqref="AT76">
    <cfRule type="dataBar" priority="10">
      <dataBar>
        <cfvo type="min"/>
        <cfvo type="max"/>
        <color rgb="FF638EC6"/>
      </dataBar>
    </cfRule>
  </conditionalFormatting>
  <conditionalFormatting sqref="AT77">
    <cfRule type="dataBar" priority="5">
      <dataBar>
        <cfvo type="min"/>
        <cfvo type="max"/>
        <color rgb="FF638EC6"/>
      </dataBar>
    </cfRule>
  </conditionalFormatting>
  <conditionalFormatting sqref="AW4:AW31">
    <cfRule type="containsText" dxfId="133" priority="491" operator="containsText" text="ATENCIÓN">
      <formula>NOT(ISERROR(SEARCH("ATENCIÓN",AW4)))</formula>
    </cfRule>
    <cfRule type="containsText" dxfId="132" priority="492" stopIfTrue="1" operator="containsText" text="PENDIENTE">
      <formula>NOT(ISERROR(SEARCH("PENDIENTE",AW4)))</formula>
    </cfRule>
    <cfRule type="containsText" dxfId="131" priority="493" stopIfTrue="1" operator="containsText" text="INCUMPLIDA">
      <formula>NOT(ISERROR(SEARCH("INCUMPLIDA",AW4)))</formula>
    </cfRule>
    <cfRule type="containsText" dxfId="130" priority="494" stopIfTrue="1" operator="containsText" text="CUMPLIDA">
      <formula>NOT(ISERROR(SEARCH("CUMPLIDA",AW4)))</formula>
    </cfRule>
  </conditionalFormatting>
  <conditionalFormatting sqref="AW4:AW44">
    <cfRule type="containsText" dxfId="129" priority="166" operator="containsText" text="CUMPLIDA, PENDIENTE REVISIÓN  POR LA CONTRALORÍA">
      <formula>NOT(ISERROR(SEARCH("CUMPLIDA, PENDIENTE REVISIÓN  POR LA CONTRALORÍA",AW4)))</formula>
    </cfRule>
  </conditionalFormatting>
  <conditionalFormatting sqref="AW32">
    <cfRule type="containsText" dxfId="128" priority="235" operator="containsText" text="EN TERMINO">
      <formula>NOT(ISERROR(SEARCH("EN TERMINO",AW32)))</formula>
    </cfRule>
    <cfRule type="containsText" dxfId="127" priority="239" stopIfTrue="1" operator="containsText" text="CUMPLIDA">
      <formula>NOT(ISERROR(SEARCH("CUMPLIDA",AW32)))</formula>
    </cfRule>
    <cfRule type="containsText" dxfId="126" priority="238" stopIfTrue="1" operator="containsText" text="INCUMPLIDA">
      <formula>NOT(ISERROR(SEARCH("INCUMPLIDA",AW32)))</formula>
    </cfRule>
    <cfRule type="containsText" dxfId="125" priority="237" stopIfTrue="1" operator="containsText" text="PENDIENTE">
      <formula>NOT(ISERROR(SEARCH("PENDIENTE",AW32)))</formula>
    </cfRule>
    <cfRule type="containsText" dxfId="124" priority="236" operator="containsText" text="ATENCIÓN">
      <formula>NOT(ISERROR(SEARCH("ATENCIÓN",AW32)))</formula>
    </cfRule>
    <cfRule type="containsText" dxfId="123" priority="234" operator="containsText" text="EN EJECUCIÓN">
      <formula>NOT(ISERROR(SEARCH("EN EJECUCIÓN",AW32)))</formula>
    </cfRule>
  </conditionalFormatting>
  <conditionalFormatting sqref="AW33:AW42 AW44">
    <cfRule type="containsText" dxfId="122" priority="170" stopIfTrue="1" operator="containsText" text="CUMPLIDA">
      <formula>NOT(ISERROR(SEARCH("CUMPLIDA",AW33)))</formula>
    </cfRule>
    <cfRule type="containsText" dxfId="121" priority="167" operator="containsText" text="ATENCIÓN">
      <formula>NOT(ISERROR(SEARCH("ATENCIÓN",AW33)))</formula>
    </cfRule>
    <cfRule type="containsText" dxfId="120" priority="168" stopIfTrue="1" operator="containsText" text="PENDIENTE">
      <formula>NOT(ISERROR(SEARCH("PENDIENTE",AW33)))</formula>
    </cfRule>
    <cfRule type="containsText" dxfId="119" priority="169" stopIfTrue="1" operator="containsText" text="INCUMPLIDA">
      <formula>NOT(ISERROR(SEARCH("INCUMPLIDA",AW33)))</formula>
    </cfRule>
  </conditionalFormatting>
  <conditionalFormatting sqref="AW43 AW45">
    <cfRule type="containsText" dxfId="118" priority="188" operator="containsText" text="ATENCIÓN">
      <formula>NOT(ISERROR(SEARCH("ATENCIÓN",AW43)))</formula>
    </cfRule>
    <cfRule type="containsText" dxfId="117" priority="189" stopIfTrue="1" operator="containsText" text="PENDIENTE">
      <formula>NOT(ISERROR(SEARCH("PENDIENTE",AW43)))</formula>
    </cfRule>
    <cfRule type="containsText" dxfId="116" priority="190" stopIfTrue="1" operator="containsText" text="INCUMPLIDA">
      <formula>NOT(ISERROR(SEARCH("INCUMPLIDA",AW43)))</formula>
    </cfRule>
    <cfRule type="containsText" dxfId="115" priority="191" stopIfTrue="1" operator="containsText" text="CUMPLIDA">
      <formula>NOT(ISERROR(SEARCH("CUMPLIDA",AW43)))</formula>
    </cfRule>
  </conditionalFormatting>
  <conditionalFormatting sqref="AW43">
    <cfRule type="containsText" dxfId="114" priority="172" operator="containsText" text="EJECUCION">
      <formula>NOT(ISERROR(SEARCH("EJECUCION",AW43)))</formula>
    </cfRule>
  </conditionalFormatting>
  <conditionalFormatting sqref="AW45">
    <cfRule type="containsText" dxfId="113" priority="171" operator="containsText" text="EJECUCION">
      <formula>NOT(ISERROR(SEARCH("EJECUCION",AW45)))</formula>
    </cfRule>
  </conditionalFormatting>
  <conditionalFormatting sqref="AW46:AW85">
    <cfRule type="containsText" dxfId="112" priority="31" stopIfTrue="1" operator="containsText" text="CUMPLIDA">
      <formula>NOT(ISERROR(SEARCH("CUMPLIDA",AW46)))</formula>
    </cfRule>
    <cfRule type="containsText" dxfId="111" priority="30" stopIfTrue="1" operator="containsText" text="INCUMPLIDA">
      <formula>NOT(ISERROR(SEARCH("INCUMPLIDA",AW46)))</formula>
    </cfRule>
    <cfRule type="containsText" dxfId="110" priority="29" stopIfTrue="1" operator="containsText" text="PENDIENTE">
      <formula>NOT(ISERROR(SEARCH("PENDIENTE",AW46)))</formula>
    </cfRule>
    <cfRule type="containsText" dxfId="109" priority="28" operator="containsText" text="ATENCIÓN">
      <formula>NOT(ISERROR(SEARCH("ATENCIÓN",AW46)))</formula>
    </cfRule>
    <cfRule type="containsText" dxfId="108" priority="27" operator="containsText" text="EN TERMINO">
      <formula>NOT(ISERROR(SEARCH("EN TERMINO",AW46)))</formula>
    </cfRule>
    <cfRule type="containsText" dxfId="107" priority="26" operator="containsText" text="EN EJECUCIÓN">
      <formula>NOT(ISERROR(SEARCH("EN EJECUCIÓN",AW46)))</formula>
    </cfRule>
  </conditionalFormatting>
  <conditionalFormatting sqref="BA4:BA85">
    <cfRule type="containsText" dxfId="106" priority="102" operator="containsText" text="Abierto">
      <formula>NOT(ISERROR(SEARCH("Abierto",BA4)))</formula>
    </cfRule>
    <cfRule type="containsText" dxfId="105" priority="100" operator="containsText" text="cerrada">
      <formula>NOT(ISERROR(SEARCH("cerrada",BA4)))</formula>
    </cfRule>
    <cfRule type="containsText" dxfId="104" priority="101" operator="containsText" text="cerrado">
      <formula>NOT(ISERROR(SEARCH("cerrado",BA4)))</formula>
    </cfRule>
  </conditionalFormatting>
  <dataValidations count="6">
    <dataValidation type="decimal" allowBlank="1" showInputMessage="1" showErrorMessage="1" errorTitle="Entrada no válida" error="Por favor escriba un número" promptTitle="Escriba un número en esta casilla" sqref="I4:I29 I46:I85" xr:uid="{00000000-0002-0000-0100-000000000000}">
      <formula1>-999999</formula1>
      <formula2>999999</formula2>
    </dataValidation>
    <dataValidation type="textLength" allowBlank="1" showInputMessage="1" showErrorMessage="1" errorTitle="Entrada no válida" error="Escriba un texto  Maximo 100 Caracteres" promptTitle="Cualquier contenido Maximo 100 Caracteres" sqref="H4:H29 J4:J29 H43:H85 J43:J85 R55 AP55" xr:uid="{00000000-0002-0000-0100-000001000000}">
      <formula1>0</formula1>
      <formula2>100</formula2>
    </dataValidation>
    <dataValidation type="textLength" allowBlank="1" showInputMessage="1" showErrorMessage="1" errorTitle="Entrada no válida" error="Escriba un texto  Maximo 500 Caracteres" promptTitle="Cualquier contenido Maximo 500 Caracteres" sqref="F4:G29 G43:G56 F59:G85" xr:uid="{00000000-0002-0000-0100-000002000000}">
      <formula1>0</formula1>
      <formula2>500</formula2>
    </dataValidation>
    <dataValidation type="textLength" allowBlank="1" showInputMessage="1" showErrorMessage="1" errorTitle="Entrada no válida" error="Escriba un texto  Maximo 20 Caracteres" promptTitle="Cualquier contenido Maximo 20 Caracteres" sqref="D4:D29" xr:uid="{00000000-0002-0000-0100-000003000000}">
      <formula1>0</formula1>
      <formula2>20</formula2>
    </dataValidation>
    <dataValidation type="date" allowBlank="1" showInputMessage="1" errorTitle="Entrada no válida" error="Por favor escriba una fecha válida (AAAA/MM/DD)" promptTitle="Ingrese una fecha (AAAA/MM/DD)" sqref="L23:L29 L16:L20 L43:M85 L4:L12 M4:M29" xr:uid="{00000000-0002-0000-0100-000004000000}">
      <formula1>1900/1/1</formula1>
      <formula2>3000/1/1</formula2>
    </dataValidation>
    <dataValidation type="list" allowBlank="1" showInputMessage="1" showErrorMessage="1" sqref="AY4:AY85" xr:uid="{00000000-0002-0000-0100-000005000000}">
      <formula1>$BD$4:$BE$4</formula1>
    </dataValidation>
  </dataValidations>
  <hyperlinks>
    <hyperlink ref="BC11" r:id="rId1" xr:uid="{00000000-0004-0000-0100-000000000000}"/>
    <hyperlink ref="BC13:BC16" r:id="rId2" display="https://loteriadebogota.com/wp-content/uploads/Informe-Auditoria-Financiera-y-de-Gestion-COD-76-PAD-2024-04-10-2024.pdf" xr:uid="{00000000-0004-0000-0100-000001000000}"/>
    <hyperlink ref="BC18:BC20" r:id="rId3" display="https://loteriadebogota.com/wp-content/uploads/Informe-Auditoria-Financiera-y-de-Gestion-COD-76-PAD-2024-04-10-2024.pdf" xr:uid="{00000000-0004-0000-0100-000002000000}"/>
    <hyperlink ref="BC22" r:id="rId4" xr:uid="{00000000-0004-0000-0100-000003000000}"/>
    <hyperlink ref="BC24" r:id="rId5" xr:uid="{00000000-0004-0000-0100-000004000000}"/>
    <hyperlink ref="BC4" r:id="rId6" xr:uid="{00000000-0004-0000-0100-000005000000}"/>
    <hyperlink ref="BC5" r:id="rId7" xr:uid="{00000000-0004-0000-0100-000006000000}"/>
  </hyperlinks>
  <pageMargins left="0.7" right="0.7" top="0.75" bottom="0.75" header="0.3" footer="0.3"/>
  <pageSetup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E7"/>
  <sheetViews>
    <sheetView workbookViewId="0">
      <selection activeCell="D5" sqref="D5"/>
    </sheetView>
  </sheetViews>
  <sheetFormatPr baseColWidth="10" defaultColWidth="11.42578125" defaultRowHeight="16.5" x14ac:dyDescent="0.3"/>
  <cols>
    <col min="1" max="1" width="11.42578125" style="165"/>
    <col min="2" max="2" width="19.7109375" style="165" customWidth="1"/>
    <col min="3" max="3" width="24.7109375" style="165" customWidth="1"/>
    <col min="4" max="16384" width="11.42578125" style="165"/>
  </cols>
  <sheetData>
    <row r="2" spans="2:5" x14ac:dyDescent="0.3">
      <c r="B2" s="171" t="s">
        <v>491</v>
      </c>
    </row>
    <row r="4" spans="2:5" ht="51" x14ac:dyDescent="0.3">
      <c r="B4" s="152" t="s">
        <v>56</v>
      </c>
      <c r="C4" s="152" t="s">
        <v>492</v>
      </c>
    </row>
    <row r="5" spans="2:5" x14ac:dyDescent="0.3">
      <c r="B5" s="178" t="s">
        <v>125</v>
      </c>
      <c r="C5" s="178" t="s">
        <v>122</v>
      </c>
      <c r="D5" s="179">
        <f>IF(B5="SI",50%,0%)</f>
        <v>0.5</v>
      </c>
      <c r="E5" s="179">
        <f>IF(C5="NO",50%,0%)</f>
        <v>0.5</v>
      </c>
    </row>
    <row r="6" spans="2:5" x14ac:dyDescent="0.3">
      <c r="B6" s="177" t="s">
        <v>122</v>
      </c>
      <c r="C6" s="177" t="s">
        <v>122</v>
      </c>
      <c r="D6" s="179">
        <f>IF(B6="SI",50%,0%)</f>
        <v>0</v>
      </c>
      <c r="E6" s="179">
        <f t="shared" ref="E6:E7" si="0">IF(C6="NO",50%,0%)</f>
        <v>0.5</v>
      </c>
    </row>
    <row r="7" spans="2:5" x14ac:dyDescent="0.3">
      <c r="B7" s="178" t="s">
        <v>122</v>
      </c>
      <c r="C7" s="178" t="s">
        <v>125</v>
      </c>
      <c r="D7" s="179">
        <f t="shared" ref="D7" si="1">IF(B7="SI",50%,0%)</f>
        <v>0</v>
      </c>
      <c r="E7" s="179">
        <f t="shared" si="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2:M38"/>
  <sheetViews>
    <sheetView topLeftCell="A5" workbookViewId="0">
      <selection activeCell="G9" sqref="G9:H9"/>
    </sheetView>
  </sheetViews>
  <sheetFormatPr baseColWidth="10" defaultColWidth="11.42578125" defaultRowHeight="16.5" x14ac:dyDescent="0.3"/>
  <cols>
    <col min="1" max="2" width="11.42578125" style="165"/>
    <col min="3" max="3" width="30" style="165" customWidth="1"/>
    <col min="4" max="4" width="13.140625" style="165" customWidth="1"/>
    <col min="5" max="5" width="11.42578125" style="165"/>
    <col min="6" max="6" width="14.85546875" style="165" customWidth="1"/>
    <col min="7" max="7" width="13.7109375" style="165" customWidth="1"/>
    <col min="8" max="16384" width="11.42578125" style="165"/>
  </cols>
  <sheetData>
    <row r="2" spans="3:13" x14ac:dyDescent="0.3">
      <c r="C2" s="338" t="s">
        <v>493</v>
      </c>
      <c r="D2" s="338"/>
      <c r="E2" s="338"/>
      <c r="F2" s="338"/>
      <c r="G2" s="338"/>
      <c r="H2" s="338"/>
      <c r="I2" s="338"/>
      <c r="J2" s="338"/>
      <c r="K2" s="338"/>
      <c r="L2" s="338"/>
      <c r="M2" s="338"/>
    </row>
    <row r="3" spans="3:13" ht="17.25" thickBot="1" x14ac:dyDescent="0.35"/>
    <row r="4" spans="3:13" ht="36" customHeight="1" x14ac:dyDescent="0.3">
      <c r="C4" s="348" t="s">
        <v>494</v>
      </c>
      <c r="D4" s="350" t="s">
        <v>495</v>
      </c>
      <c r="E4" s="352" t="s">
        <v>496</v>
      </c>
      <c r="F4" s="354" t="s">
        <v>497</v>
      </c>
      <c r="G4" s="356" t="s">
        <v>498</v>
      </c>
      <c r="H4" s="358" t="s">
        <v>499</v>
      </c>
      <c r="I4" s="360" t="s">
        <v>500</v>
      </c>
    </row>
    <row r="5" spans="3:13" ht="36" customHeight="1" thickBot="1" x14ac:dyDescent="0.35">
      <c r="C5" s="349"/>
      <c r="D5" s="351"/>
      <c r="E5" s="353"/>
      <c r="F5" s="355"/>
      <c r="G5" s="357"/>
      <c r="H5" s="359"/>
      <c r="I5" s="361"/>
    </row>
    <row r="6" spans="3:13" ht="53.25" customHeight="1" thickTop="1" thickBot="1" x14ac:dyDescent="0.35">
      <c r="C6" s="209" t="s">
        <v>501</v>
      </c>
      <c r="D6" s="210">
        <v>22</v>
      </c>
      <c r="E6" s="210">
        <v>26</v>
      </c>
      <c r="F6" s="211">
        <v>26</v>
      </c>
      <c r="G6" s="211"/>
      <c r="H6" s="212"/>
      <c r="I6" s="213"/>
    </row>
    <row r="7" spans="3:13" ht="53.25" customHeight="1" thickBot="1" x14ac:dyDescent="0.35">
      <c r="C7" s="209" t="s">
        <v>502</v>
      </c>
      <c r="D7" s="210">
        <v>8</v>
      </c>
      <c r="E7" s="210">
        <v>13</v>
      </c>
      <c r="F7" s="211">
        <v>13</v>
      </c>
      <c r="G7" s="211"/>
      <c r="H7" s="212"/>
      <c r="I7" s="213"/>
    </row>
    <row r="8" spans="3:13" ht="53.25" customHeight="1" thickBot="1" x14ac:dyDescent="0.35">
      <c r="C8" s="209" t="s">
        <v>503</v>
      </c>
      <c r="D8" s="210">
        <v>2</v>
      </c>
      <c r="E8" s="210">
        <v>3</v>
      </c>
      <c r="F8" s="211">
        <v>3</v>
      </c>
      <c r="G8" s="211"/>
      <c r="H8" s="212"/>
      <c r="I8" s="213"/>
    </row>
    <row r="9" spans="3:13" ht="53.25" customHeight="1" thickBot="1" x14ac:dyDescent="0.35">
      <c r="C9" s="209" t="s">
        <v>504</v>
      </c>
      <c r="D9" s="210">
        <v>11</v>
      </c>
      <c r="E9" s="210">
        <v>13</v>
      </c>
      <c r="F9" s="211"/>
      <c r="G9" s="211">
        <v>11</v>
      </c>
      <c r="H9" s="212">
        <v>2</v>
      </c>
      <c r="I9" s="213"/>
    </row>
    <row r="10" spans="3:13" ht="53.25" customHeight="1" thickBot="1" x14ac:dyDescent="0.35">
      <c r="C10" s="209" t="s">
        <v>397</v>
      </c>
      <c r="D10" s="210">
        <v>12</v>
      </c>
      <c r="E10" s="210">
        <v>27</v>
      </c>
      <c r="F10" s="211"/>
      <c r="G10" s="211">
        <v>5</v>
      </c>
      <c r="H10" s="212">
        <v>22</v>
      </c>
      <c r="I10" s="213"/>
    </row>
    <row r="11" spans="3:13" ht="17.25" thickBot="1" x14ac:dyDescent="0.35">
      <c r="C11" s="271" t="s">
        <v>505</v>
      </c>
      <c r="D11" s="272">
        <f>SUM(D6:D10)</f>
        <v>55</v>
      </c>
      <c r="E11" s="272">
        <f>SUM(E6:E10)</f>
        <v>82</v>
      </c>
      <c r="F11" s="272">
        <f>SUM(F6:F10)</f>
        <v>42</v>
      </c>
      <c r="G11" s="272">
        <f>SUM(G6:G10)</f>
        <v>16</v>
      </c>
      <c r="H11" s="272">
        <f>SUM(H6:H10)</f>
        <v>24</v>
      </c>
      <c r="I11" s="272"/>
    </row>
    <row r="12" spans="3:13" ht="17.25" thickBot="1" x14ac:dyDescent="0.35">
      <c r="C12" s="273"/>
      <c r="D12" s="274"/>
      <c r="E12" s="274"/>
      <c r="F12" s="275">
        <f>F11/E11</f>
        <v>0.51219512195121952</v>
      </c>
      <c r="G12" s="275">
        <f>G11/E11</f>
        <v>0.1951219512195122</v>
      </c>
      <c r="H12" s="275">
        <f>H11/E11</f>
        <v>0.29268292682926828</v>
      </c>
      <c r="I12" s="275">
        <v>0</v>
      </c>
    </row>
    <row r="13" spans="3:13" x14ac:dyDescent="0.3">
      <c r="C13" s="276"/>
      <c r="D13" s="277"/>
      <c r="E13" s="277"/>
      <c r="F13" s="278"/>
      <c r="G13" s="278"/>
      <c r="H13" s="278"/>
      <c r="I13" s="278"/>
    </row>
    <row r="14" spans="3:13" ht="137.25" customHeight="1" x14ac:dyDescent="0.3">
      <c r="C14" s="347" t="s">
        <v>506</v>
      </c>
      <c r="D14" s="347"/>
      <c r="E14" s="347"/>
      <c r="F14" s="347"/>
      <c r="G14" s="347"/>
      <c r="H14" s="347"/>
      <c r="I14" s="347"/>
    </row>
    <row r="15" spans="3:13" ht="137.25" customHeight="1" x14ac:dyDescent="0.3">
      <c r="C15" s="347"/>
      <c r="D15" s="347"/>
      <c r="E15" s="347"/>
      <c r="F15" s="347"/>
      <c r="G15" s="347"/>
      <c r="H15" s="347"/>
      <c r="I15" s="347"/>
    </row>
    <row r="16" spans="3:13" ht="137.25" customHeight="1" x14ac:dyDescent="0.3">
      <c r="C16" s="347"/>
      <c r="D16" s="347"/>
      <c r="E16" s="347"/>
      <c r="F16" s="347"/>
      <c r="G16" s="347"/>
      <c r="H16" s="347"/>
      <c r="I16" s="347"/>
    </row>
    <row r="20" spans="3:13" x14ac:dyDescent="0.3">
      <c r="C20" s="171"/>
      <c r="D20" s="171"/>
      <c r="E20" s="171"/>
      <c r="F20" s="171"/>
      <c r="G20" s="171"/>
      <c r="H20" s="171"/>
      <c r="I20" s="171"/>
      <c r="J20" s="171"/>
      <c r="K20" s="171"/>
      <c r="L20" s="171"/>
      <c r="M20" s="171"/>
    </row>
    <row r="38" spans="3:13" x14ac:dyDescent="0.3">
      <c r="C38" s="171"/>
      <c r="D38" s="171"/>
      <c r="E38" s="171"/>
      <c r="F38" s="171"/>
      <c r="G38" s="171"/>
      <c r="H38" s="171"/>
      <c r="I38" s="171"/>
      <c r="J38" s="171"/>
      <c r="K38" s="171"/>
      <c r="L38" s="171"/>
      <c r="M38" s="171"/>
    </row>
  </sheetData>
  <sheetProtection selectLockedCells="1" selectUnlockedCells="1"/>
  <mergeCells count="9">
    <mergeCell ref="C14:I16"/>
    <mergeCell ref="C2:M2"/>
    <mergeCell ref="C4:C5"/>
    <mergeCell ref="D4:D5"/>
    <mergeCell ref="E4:E5"/>
    <mergeCell ref="F4:F5"/>
    <mergeCell ref="G4:G5"/>
    <mergeCell ref="H4:H5"/>
    <mergeCell ref="I4:I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380"/>
      <c r="B1" s="380"/>
      <c r="C1" s="380"/>
      <c r="D1" s="380"/>
      <c r="E1" s="380"/>
      <c r="F1" s="380"/>
      <c r="G1" s="380"/>
      <c r="H1" s="379" t="s">
        <v>507</v>
      </c>
      <c r="I1" s="379"/>
      <c r="J1" s="379"/>
      <c r="K1" s="379"/>
      <c r="L1" s="379"/>
      <c r="M1" s="379"/>
      <c r="N1" s="379"/>
      <c r="O1" s="379"/>
      <c r="P1" s="379"/>
      <c r="Q1" s="379"/>
      <c r="R1" s="379"/>
      <c r="S1" s="46"/>
      <c r="T1" s="381" t="s">
        <v>508</v>
      </c>
      <c r="U1" s="381"/>
      <c r="V1" s="381"/>
      <c r="W1" s="381"/>
      <c r="X1" s="381"/>
      <c r="Y1" s="381"/>
      <c r="Z1" s="381"/>
      <c r="AA1" s="381"/>
      <c r="AB1" s="381"/>
      <c r="AC1" s="382" t="s">
        <v>509</v>
      </c>
      <c r="AD1" s="382"/>
      <c r="AE1" s="382"/>
      <c r="AF1" s="382"/>
      <c r="AG1" s="382"/>
      <c r="AH1" s="382"/>
      <c r="AI1" s="382"/>
      <c r="AJ1" s="382"/>
      <c r="AK1" s="51"/>
      <c r="AL1" s="373" t="s">
        <v>510</v>
      </c>
      <c r="AM1" s="373"/>
      <c r="AN1" s="373"/>
      <c r="AO1" s="373"/>
      <c r="AP1" s="373"/>
      <c r="AQ1" s="373"/>
      <c r="AR1" s="373"/>
      <c r="AS1" s="373"/>
      <c r="AT1" s="52"/>
      <c r="AU1" s="376" t="s">
        <v>511</v>
      </c>
      <c r="AV1" s="376"/>
      <c r="AW1" s="376"/>
      <c r="AX1" s="376"/>
      <c r="AY1" s="376"/>
      <c r="AZ1" s="376"/>
      <c r="BA1" s="376"/>
      <c r="BB1" s="376"/>
      <c r="BC1" s="53"/>
      <c r="BD1" s="377" t="s">
        <v>512</v>
      </c>
      <c r="BE1" s="377"/>
      <c r="BF1" s="377"/>
      <c r="BG1" s="377"/>
      <c r="BH1" s="377"/>
      <c r="BI1" s="30"/>
      <c r="BJ1" s="30"/>
      <c r="BK1" s="30"/>
    </row>
    <row r="2" spans="1:63" ht="39.950000000000003" customHeight="1" x14ac:dyDescent="0.25">
      <c r="A2" s="378" t="s">
        <v>513</v>
      </c>
      <c r="B2" s="378" t="s">
        <v>9</v>
      </c>
      <c r="C2" s="378" t="s">
        <v>11</v>
      </c>
      <c r="D2" s="378" t="s">
        <v>514</v>
      </c>
      <c r="E2" s="378" t="s">
        <v>515</v>
      </c>
      <c r="F2" s="378" t="s">
        <v>13</v>
      </c>
      <c r="G2" s="378" t="s">
        <v>17</v>
      </c>
      <c r="H2" s="374" t="s">
        <v>74</v>
      </c>
      <c r="I2" s="379" t="s">
        <v>516</v>
      </c>
      <c r="J2" s="379"/>
      <c r="K2" s="379"/>
      <c r="L2" s="374" t="s">
        <v>517</v>
      </c>
      <c r="M2" s="374" t="s">
        <v>518</v>
      </c>
      <c r="N2" s="374" t="s">
        <v>519</v>
      </c>
      <c r="O2" s="374" t="s">
        <v>32</v>
      </c>
      <c r="P2" s="374" t="s">
        <v>520</v>
      </c>
      <c r="Q2" s="374" t="s">
        <v>521</v>
      </c>
      <c r="R2" s="374" t="s">
        <v>522</v>
      </c>
      <c r="S2" s="44"/>
      <c r="T2" s="375" t="s">
        <v>523</v>
      </c>
      <c r="U2" s="375" t="s">
        <v>524</v>
      </c>
      <c r="V2" s="375" t="s">
        <v>87</v>
      </c>
      <c r="W2" s="375" t="s">
        <v>88</v>
      </c>
      <c r="X2" s="375" t="s">
        <v>525</v>
      </c>
      <c r="Y2" s="375" t="s">
        <v>90</v>
      </c>
      <c r="Z2" s="375" t="s">
        <v>526</v>
      </c>
      <c r="AA2" s="375" t="s">
        <v>92</v>
      </c>
      <c r="AB2" s="45"/>
      <c r="AC2" s="372" t="s">
        <v>93</v>
      </c>
      <c r="AD2" s="372" t="s">
        <v>527</v>
      </c>
      <c r="AE2" s="372" t="s">
        <v>95</v>
      </c>
      <c r="AF2" s="372" t="s">
        <v>96</v>
      </c>
      <c r="AG2" s="372" t="s">
        <v>528</v>
      </c>
      <c r="AH2" s="372" t="s">
        <v>98</v>
      </c>
      <c r="AI2" s="372" t="s">
        <v>529</v>
      </c>
      <c r="AJ2" s="372" t="s">
        <v>100</v>
      </c>
      <c r="AK2" s="43"/>
      <c r="AL2" s="370" t="s">
        <v>101</v>
      </c>
      <c r="AM2" s="370" t="s">
        <v>530</v>
      </c>
      <c r="AN2" s="370" t="s">
        <v>103</v>
      </c>
      <c r="AO2" s="370" t="s">
        <v>104</v>
      </c>
      <c r="AP2" s="370" t="s">
        <v>531</v>
      </c>
      <c r="AQ2" s="370" t="s">
        <v>106</v>
      </c>
      <c r="AR2" s="370" t="s">
        <v>532</v>
      </c>
      <c r="AS2" s="370" t="s">
        <v>533</v>
      </c>
      <c r="AT2" s="48"/>
      <c r="AU2" s="371" t="s">
        <v>101</v>
      </c>
      <c r="AV2" s="47"/>
      <c r="AW2" s="371" t="s">
        <v>530</v>
      </c>
      <c r="AX2" s="371" t="s">
        <v>103</v>
      </c>
      <c r="AY2" s="371" t="s">
        <v>104</v>
      </c>
      <c r="AZ2" s="371" t="s">
        <v>105</v>
      </c>
      <c r="BA2" s="371" t="s">
        <v>106</v>
      </c>
      <c r="BB2" s="371" t="s">
        <v>532</v>
      </c>
      <c r="BC2" s="371" t="s">
        <v>534</v>
      </c>
      <c r="BD2" s="368" t="s">
        <v>52</v>
      </c>
      <c r="BE2" s="368" t="s">
        <v>535</v>
      </c>
      <c r="BF2" s="368" t="s">
        <v>536</v>
      </c>
      <c r="BG2" s="368" t="s">
        <v>537</v>
      </c>
      <c r="BH2" s="369" t="s">
        <v>538</v>
      </c>
      <c r="BI2" s="368" t="s">
        <v>536</v>
      </c>
      <c r="BJ2" s="368" t="s">
        <v>537</v>
      </c>
      <c r="BK2" s="369" t="s">
        <v>538</v>
      </c>
    </row>
    <row r="3" spans="1:63" ht="39.950000000000003" customHeight="1" x14ac:dyDescent="0.25">
      <c r="A3" s="378"/>
      <c r="B3" s="378"/>
      <c r="C3" s="378"/>
      <c r="D3" s="378"/>
      <c r="E3" s="378"/>
      <c r="F3" s="378"/>
      <c r="G3" s="378"/>
      <c r="H3" s="374"/>
      <c r="I3" s="34" t="s">
        <v>539</v>
      </c>
      <c r="J3" s="44" t="s">
        <v>24</v>
      </c>
      <c r="K3" s="44" t="s">
        <v>26</v>
      </c>
      <c r="L3" s="374"/>
      <c r="M3" s="374"/>
      <c r="N3" s="374"/>
      <c r="O3" s="374"/>
      <c r="P3" s="374"/>
      <c r="Q3" s="374"/>
      <c r="R3" s="374"/>
      <c r="S3" s="44" t="s">
        <v>540</v>
      </c>
      <c r="T3" s="375"/>
      <c r="U3" s="375"/>
      <c r="V3" s="375"/>
      <c r="W3" s="375"/>
      <c r="X3" s="375"/>
      <c r="Y3" s="375"/>
      <c r="Z3" s="375"/>
      <c r="AA3" s="375"/>
      <c r="AB3" s="45" t="s">
        <v>52</v>
      </c>
      <c r="AC3" s="372"/>
      <c r="AD3" s="372"/>
      <c r="AE3" s="372"/>
      <c r="AF3" s="372"/>
      <c r="AG3" s="372"/>
      <c r="AH3" s="372"/>
      <c r="AI3" s="372"/>
      <c r="AJ3" s="372"/>
      <c r="AK3" s="43" t="s">
        <v>52</v>
      </c>
      <c r="AL3" s="370"/>
      <c r="AM3" s="370"/>
      <c r="AN3" s="370"/>
      <c r="AO3" s="370"/>
      <c r="AP3" s="370"/>
      <c r="AQ3" s="370"/>
      <c r="AR3" s="370"/>
      <c r="AS3" s="370"/>
      <c r="AT3" s="48" t="s">
        <v>52</v>
      </c>
      <c r="AU3" s="371"/>
      <c r="AV3" s="47" t="s">
        <v>541</v>
      </c>
      <c r="AW3" s="371"/>
      <c r="AX3" s="371"/>
      <c r="AY3" s="371"/>
      <c r="AZ3" s="371"/>
      <c r="BA3" s="371"/>
      <c r="BB3" s="371"/>
      <c r="BC3" s="371"/>
      <c r="BD3" s="368"/>
      <c r="BE3" s="368"/>
      <c r="BF3" s="368"/>
      <c r="BG3" s="368"/>
      <c r="BH3" s="369"/>
      <c r="BI3" s="368"/>
      <c r="BJ3" s="368"/>
      <c r="BK3" s="369"/>
    </row>
    <row r="4" spans="1:63" ht="39.950000000000003" customHeight="1" x14ac:dyDescent="0.25">
      <c r="A4" s="1" t="s">
        <v>542</v>
      </c>
      <c r="B4" s="1" t="s">
        <v>543</v>
      </c>
      <c r="C4" s="1" t="s">
        <v>544</v>
      </c>
      <c r="D4" s="1" t="s">
        <v>542</v>
      </c>
      <c r="E4" s="1" t="s">
        <v>545</v>
      </c>
      <c r="F4" s="1" t="s">
        <v>543</v>
      </c>
      <c r="G4" s="1" t="s">
        <v>546</v>
      </c>
      <c r="H4" s="2" t="s">
        <v>547</v>
      </c>
      <c r="I4" s="35" t="s">
        <v>548</v>
      </c>
      <c r="J4" s="2"/>
      <c r="K4" s="2" t="s">
        <v>549</v>
      </c>
      <c r="L4" s="2" t="s">
        <v>543</v>
      </c>
      <c r="M4" s="2" t="s">
        <v>543</v>
      </c>
      <c r="N4" s="2" t="s">
        <v>550</v>
      </c>
      <c r="O4" s="2" t="s">
        <v>543</v>
      </c>
      <c r="P4" s="2" t="s">
        <v>551</v>
      </c>
      <c r="Q4" s="2" t="s">
        <v>542</v>
      </c>
      <c r="R4" s="2" t="s">
        <v>542</v>
      </c>
      <c r="S4" s="2" t="s">
        <v>542</v>
      </c>
      <c r="T4" s="26" t="s">
        <v>542</v>
      </c>
      <c r="U4" s="26" t="s">
        <v>552</v>
      </c>
      <c r="V4" s="26" t="s">
        <v>553</v>
      </c>
      <c r="W4" s="26" t="s">
        <v>554</v>
      </c>
      <c r="X4" s="26" t="s">
        <v>554</v>
      </c>
      <c r="Y4" s="26" t="s">
        <v>550</v>
      </c>
      <c r="Z4" s="26" t="s">
        <v>555</v>
      </c>
      <c r="AA4" s="26" t="s">
        <v>543</v>
      </c>
      <c r="AB4" s="26" t="s">
        <v>556</v>
      </c>
      <c r="AC4" s="27" t="s">
        <v>542</v>
      </c>
      <c r="AD4" s="27" t="s">
        <v>552</v>
      </c>
      <c r="AE4" s="27" t="s">
        <v>553</v>
      </c>
      <c r="AF4" s="27" t="s">
        <v>554</v>
      </c>
      <c r="AG4" s="27" t="s">
        <v>554</v>
      </c>
      <c r="AH4" s="27" t="s">
        <v>550</v>
      </c>
      <c r="AI4" s="27" t="s">
        <v>555</v>
      </c>
      <c r="AJ4" s="27" t="s">
        <v>543</v>
      </c>
      <c r="AK4" s="27"/>
      <c r="AL4" s="28" t="s">
        <v>542</v>
      </c>
      <c r="AM4" s="28" t="s">
        <v>552</v>
      </c>
      <c r="AN4" s="28" t="s">
        <v>553</v>
      </c>
      <c r="AO4" s="28" t="s">
        <v>554</v>
      </c>
      <c r="AP4" s="28" t="s">
        <v>554</v>
      </c>
      <c r="AQ4" s="28" t="s">
        <v>550</v>
      </c>
      <c r="AR4" s="28" t="s">
        <v>555</v>
      </c>
      <c r="AS4" s="28" t="s">
        <v>543</v>
      </c>
      <c r="AT4" s="28"/>
      <c r="AU4" s="29" t="s">
        <v>542</v>
      </c>
      <c r="AV4" s="29"/>
      <c r="AW4" s="29" t="s">
        <v>552</v>
      </c>
      <c r="AX4" s="29" t="s">
        <v>553</v>
      </c>
      <c r="AY4" s="29" t="s">
        <v>554</v>
      </c>
      <c r="AZ4" s="29" t="s">
        <v>554</v>
      </c>
      <c r="BA4" s="29" t="s">
        <v>550</v>
      </c>
      <c r="BB4" s="29" t="s">
        <v>555</v>
      </c>
      <c r="BC4" s="29"/>
      <c r="BD4" s="50" t="s">
        <v>556</v>
      </c>
      <c r="BE4" s="50"/>
      <c r="BF4" s="50" t="s">
        <v>556</v>
      </c>
      <c r="BG4" s="50" t="s">
        <v>543</v>
      </c>
      <c r="BH4" s="369"/>
      <c r="BI4" s="50" t="s">
        <v>556</v>
      </c>
      <c r="BJ4" s="50" t="s">
        <v>543</v>
      </c>
      <c r="BK4" s="369"/>
    </row>
    <row r="5" spans="1:63" ht="39.950000000000003" customHeight="1" x14ac:dyDescent="0.25">
      <c r="A5" s="58"/>
      <c r="B5" s="49" t="s">
        <v>557</v>
      </c>
      <c r="C5" s="362" t="s">
        <v>558</v>
      </c>
      <c r="D5" s="123">
        <v>44677</v>
      </c>
      <c r="E5" s="104" t="s">
        <v>559</v>
      </c>
      <c r="F5" s="124" t="s">
        <v>560</v>
      </c>
      <c r="G5" s="124" t="s">
        <v>561</v>
      </c>
      <c r="H5" s="54" t="s">
        <v>562</v>
      </c>
      <c r="I5" s="54" t="s">
        <v>563</v>
      </c>
      <c r="J5" s="54" t="s">
        <v>564</v>
      </c>
      <c r="K5" s="40">
        <v>1</v>
      </c>
      <c r="L5" s="40" t="s">
        <v>565</v>
      </c>
      <c r="M5" s="54" t="s">
        <v>566</v>
      </c>
      <c r="N5" s="54" t="s">
        <v>567</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557</v>
      </c>
      <c r="C6" s="363"/>
      <c r="D6" s="123">
        <v>44677</v>
      </c>
      <c r="E6" s="104" t="s">
        <v>559</v>
      </c>
      <c r="F6" s="124" t="s">
        <v>560</v>
      </c>
      <c r="G6" s="125" t="s">
        <v>568</v>
      </c>
      <c r="H6" s="54" t="s">
        <v>569</v>
      </c>
      <c r="I6" s="54" t="s">
        <v>570</v>
      </c>
      <c r="J6" s="54" t="s">
        <v>571</v>
      </c>
      <c r="K6" s="40">
        <v>1</v>
      </c>
      <c r="L6" s="40" t="s">
        <v>565</v>
      </c>
      <c r="M6" s="54" t="s">
        <v>566</v>
      </c>
      <c r="N6" s="54" t="s">
        <v>567</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557</v>
      </c>
      <c r="C7" s="363"/>
      <c r="D7" s="123">
        <v>44677</v>
      </c>
      <c r="E7" s="104" t="s">
        <v>559</v>
      </c>
      <c r="F7" s="124" t="s">
        <v>572</v>
      </c>
      <c r="G7" s="125" t="s">
        <v>573</v>
      </c>
      <c r="H7" s="54" t="s">
        <v>574</v>
      </c>
      <c r="I7" s="54" t="s">
        <v>575</v>
      </c>
      <c r="J7" s="54" t="s">
        <v>576</v>
      </c>
      <c r="K7" s="40">
        <v>1</v>
      </c>
      <c r="L7" s="40" t="s">
        <v>565</v>
      </c>
      <c r="M7" s="54" t="s">
        <v>566</v>
      </c>
      <c r="N7" s="54" t="s">
        <v>567</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557</v>
      </c>
      <c r="C8" s="363"/>
      <c r="D8" s="123">
        <v>44677</v>
      </c>
      <c r="E8" s="104" t="s">
        <v>559</v>
      </c>
      <c r="F8" s="125" t="s">
        <v>577</v>
      </c>
      <c r="G8" s="125" t="s">
        <v>578</v>
      </c>
      <c r="H8" s="126" t="s">
        <v>579</v>
      </c>
      <c r="I8" s="54" t="s">
        <v>580</v>
      </c>
      <c r="J8" s="126" t="s">
        <v>581</v>
      </c>
      <c r="K8" s="40">
        <v>2</v>
      </c>
      <c r="L8" s="127" t="s">
        <v>582</v>
      </c>
      <c r="M8" s="126" t="s">
        <v>566</v>
      </c>
      <c r="N8" s="126" t="s">
        <v>567</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557</v>
      </c>
      <c r="C9" s="363"/>
      <c r="D9" s="123">
        <v>44677</v>
      </c>
      <c r="E9" s="104" t="s">
        <v>559</v>
      </c>
      <c r="F9" s="125" t="s">
        <v>577</v>
      </c>
      <c r="G9" s="125" t="s">
        <v>583</v>
      </c>
      <c r="H9" s="126" t="s">
        <v>584</v>
      </c>
      <c r="I9" s="126" t="s">
        <v>585</v>
      </c>
      <c r="J9" s="54" t="s">
        <v>576</v>
      </c>
      <c r="K9" s="40">
        <v>1</v>
      </c>
      <c r="L9" s="40" t="s">
        <v>582</v>
      </c>
      <c r="M9" s="54" t="s">
        <v>566</v>
      </c>
      <c r="N9" s="54" t="s">
        <v>567</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557</v>
      </c>
      <c r="C10" s="363"/>
      <c r="D10" s="123">
        <v>44677</v>
      </c>
      <c r="E10" s="104" t="s">
        <v>559</v>
      </c>
      <c r="F10" s="125" t="s">
        <v>577</v>
      </c>
      <c r="G10" s="125" t="s">
        <v>586</v>
      </c>
      <c r="H10" s="126" t="s">
        <v>587</v>
      </c>
      <c r="I10" s="126" t="s">
        <v>588</v>
      </c>
      <c r="J10" s="126" t="s">
        <v>589</v>
      </c>
      <c r="K10" s="54">
        <v>3</v>
      </c>
      <c r="L10" s="126" t="s">
        <v>565</v>
      </c>
      <c r="M10" s="126" t="s">
        <v>566</v>
      </c>
      <c r="N10" s="126" t="s">
        <v>567</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557</v>
      </c>
      <c r="C11" s="363"/>
      <c r="D11" s="123">
        <v>44677</v>
      </c>
      <c r="E11" s="104" t="s">
        <v>559</v>
      </c>
      <c r="F11" s="365" t="s">
        <v>577</v>
      </c>
      <c r="G11" s="366" t="s">
        <v>590</v>
      </c>
      <c r="H11" s="54" t="s">
        <v>591</v>
      </c>
      <c r="I11" s="54" t="s">
        <v>592</v>
      </c>
      <c r="J11" s="54" t="s">
        <v>593</v>
      </c>
      <c r="K11" s="40">
        <v>2</v>
      </c>
      <c r="L11" s="40" t="s">
        <v>582</v>
      </c>
      <c r="M11" s="54" t="s">
        <v>566</v>
      </c>
      <c r="N11" s="54" t="s">
        <v>567</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557</v>
      </c>
      <c r="C12" s="363"/>
      <c r="D12" s="123">
        <v>44677</v>
      </c>
      <c r="E12" s="104" t="s">
        <v>559</v>
      </c>
      <c r="F12" s="365"/>
      <c r="G12" s="366"/>
      <c r="H12" s="126" t="s">
        <v>594</v>
      </c>
      <c r="I12" s="54" t="s">
        <v>595</v>
      </c>
      <c r="J12" s="54" t="s">
        <v>576</v>
      </c>
      <c r="K12" s="40">
        <v>1</v>
      </c>
      <c r="L12" s="40" t="s">
        <v>582</v>
      </c>
      <c r="M12" s="54" t="s">
        <v>566</v>
      </c>
      <c r="N12" s="54" t="s">
        <v>567</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557</v>
      </c>
      <c r="C13" s="363"/>
      <c r="D13" s="123">
        <v>44677</v>
      </c>
      <c r="E13" s="104" t="s">
        <v>559</v>
      </c>
      <c r="F13" s="367" t="s">
        <v>596</v>
      </c>
      <c r="G13" s="366" t="s">
        <v>597</v>
      </c>
      <c r="H13" s="54" t="s">
        <v>598</v>
      </c>
      <c r="I13" s="54" t="s">
        <v>599</v>
      </c>
      <c r="J13" s="54" t="s">
        <v>600</v>
      </c>
      <c r="K13" s="40">
        <v>2</v>
      </c>
      <c r="L13" s="40" t="s">
        <v>582</v>
      </c>
      <c r="M13" s="54" t="s">
        <v>566</v>
      </c>
      <c r="N13" s="54" t="s">
        <v>567</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557</v>
      </c>
      <c r="C14" s="363"/>
      <c r="D14" s="123">
        <v>44677</v>
      </c>
      <c r="E14" s="104" t="s">
        <v>559</v>
      </c>
      <c r="F14" s="367"/>
      <c r="G14" s="366"/>
      <c r="H14" s="54" t="s">
        <v>601</v>
      </c>
      <c r="I14" s="54" t="s">
        <v>602</v>
      </c>
      <c r="J14" s="54" t="s">
        <v>603</v>
      </c>
      <c r="K14" s="40">
        <v>1</v>
      </c>
      <c r="L14" s="40" t="s">
        <v>582</v>
      </c>
      <c r="M14" s="54" t="s">
        <v>566</v>
      </c>
      <c r="N14" s="54" t="s">
        <v>567</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557</v>
      </c>
      <c r="C15" s="363"/>
      <c r="D15" s="123">
        <v>44677</v>
      </c>
      <c r="E15" s="104" t="s">
        <v>559</v>
      </c>
      <c r="F15" s="366" t="s">
        <v>604</v>
      </c>
      <c r="G15" s="366" t="s">
        <v>605</v>
      </c>
      <c r="H15" s="54" t="s">
        <v>606</v>
      </c>
      <c r="I15" s="54" t="s">
        <v>607</v>
      </c>
      <c r="J15" s="54" t="s">
        <v>608</v>
      </c>
      <c r="K15" s="40">
        <v>3</v>
      </c>
      <c r="L15" s="40" t="s">
        <v>582</v>
      </c>
      <c r="M15" s="54" t="s">
        <v>566</v>
      </c>
      <c r="N15" s="54" t="s">
        <v>567</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557</v>
      </c>
      <c r="C16" s="364"/>
      <c r="D16" s="123">
        <v>44677</v>
      </c>
      <c r="E16" s="104" t="s">
        <v>559</v>
      </c>
      <c r="F16" s="366"/>
      <c r="G16" s="366"/>
      <c r="H16" s="54" t="s">
        <v>609</v>
      </c>
      <c r="I16" s="54" t="s">
        <v>610</v>
      </c>
      <c r="J16" s="54" t="s">
        <v>611</v>
      </c>
      <c r="K16" s="40">
        <v>1</v>
      </c>
      <c r="L16" s="40" t="s">
        <v>582</v>
      </c>
      <c r="M16" s="54" t="s">
        <v>566</v>
      </c>
      <c r="N16" s="54" t="s">
        <v>567</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xr:uid="{00000000-0009-0000-0000-000004000000}">
    <filterColumn colId="12">
      <filters>
        <filter val="Unidad de Loterias"/>
      </filters>
    </filterColumn>
  </autoFilter>
  <mergeCells count="70">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BF2:BF3"/>
    <mergeCell ref="AS2:AS3"/>
    <mergeCell ref="AU2:AU3"/>
    <mergeCell ref="AW2:AW3"/>
    <mergeCell ref="AX2:AX3"/>
    <mergeCell ref="AY2:AY3"/>
    <mergeCell ref="AZ2:AZ3"/>
    <mergeCell ref="BA2:BA3"/>
    <mergeCell ref="BB2:BB3"/>
    <mergeCell ref="BC2:BC3"/>
    <mergeCell ref="BD2:BD3"/>
    <mergeCell ref="BE2:BE3"/>
    <mergeCell ref="BG2:BG3"/>
    <mergeCell ref="BH2:BH4"/>
    <mergeCell ref="BI2:BI3"/>
    <mergeCell ref="BJ2:BJ3"/>
    <mergeCell ref="BK2:BK4"/>
    <mergeCell ref="C5:C16"/>
    <mergeCell ref="F11:F12"/>
    <mergeCell ref="G11:G12"/>
    <mergeCell ref="F13:F14"/>
    <mergeCell ref="G13:G14"/>
    <mergeCell ref="F15:F16"/>
    <mergeCell ref="G15:G16"/>
  </mergeCells>
  <conditionalFormatting sqref="Y5:Y6">
    <cfRule type="containsText" dxfId="103" priority="15" stopIfTrue="1" operator="containsText" text="EN TERMINO">
      <formula>NOT(ISERROR(SEARCH("EN TERMINO",Y5)))</formula>
    </cfRule>
    <cfRule type="containsText" priority="16" operator="containsText" text="AMARILLO">
      <formula>NOT(ISERROR(SEARCH("AMARILLO",Y5)))</formula>
    </cfRule>
    <cfRule type="containsText" dxfId="102" priority="17" stopIfTrue="1" operator="containsText" text="ALERTA">
      <formula>NOT(ISERROR(SEARCH("ALERTA",Y5)))</formula>
    </cfRule>
    <cfRule type="containsText" dxfId="101" priority="18" stopIfTrue="1" operator="containsText" text="OK">
      <formula>NOT(ISERROR(SEARCH("OK",Y5)))</formula>
    </cfRule>
  </conditionalFormatting>
  <conditionalFormatting sqref="AB5:AB6">
    <cfRule type="containsText" dxfId="100" priority="19" stopIfTrue="1" operator="containsText" text="CUMPLIDA">
      <formula>NOT(ISERROR(SEARCH("CUMPLIDA",AB5)))</formula>
    </cfRule>
    <cfRule type="containsText" dxfId="99" priority="20" stopIfTrue="1" operator="containsText" text="PENDIENTE">
      <formula>NOT(ISERROR(SEARCH("PENDIENTE",AB5)))</formula>
    </cfRule>
    <cfRule type="containsText" dxfId="98" priority="21" stopIfTrue="1" operator="containsText" text="INCUMPLIDA">
      <formula>NOT(ISERROR(SEARCH("INCUMPLIDA",AB5)))</formula>
    </cfRule>
  </conditionalFormatting>
  <conditionalFormatting sqref="AH5:AH6 AQ5:AQ6 BA5:BA6">
    <cfRule type="containsText" dxfId="97" priority="6" stopIfTrue="1" operator="containsText" text="EN TERMINO">
      <formula>NOT(ISERROR(SEARCH("EN TERMINO",AH5)))</formula>
    </cfRule>
    <cfRule type="containsText" priority="7" operator="containsText" text="AMARILLO">
      <formula>NOT(ISERROR(SEARCH("AMARILLO",AH5)))</formula>
    </cfRule>
    <cfRule type="containsText" dxfId="96" priority="8" stopIfTrue="1" operator="containsText" text="ALERTA">
      <formula>NOT(ISERROR(SEARCH("ALERTA",AH5)))</formula>
    </cfRule>
    <cfRule type="containsText" dxfId="95" priority="9" stopIfTrue="1" operator="containsText" text="OK">
      <formula>NOT(ISERROR(SEARCH("OK",AH5)))</formula>
    </cfRule>
  </conditionalFormatting>
  <conditionalFormatting sqref="AK5:AK6 AT5:AT6 BD5:BD6">
    <cfRule type="containsText" dxfId="94" priority="10" stopIfTrue="1" operator="containsText" text="CUMPLIDA">
      <formula>NOT(ISERROR(SEARCH("CUMPLIDA",AK5)))</formula>
    </cfRule>
    <cfRule type="containsText" dxfId="93" priority="11" stopIfTrue="1" operator="containsText" text="PENDIENTE">
      <formula>NOT(ISERROR(SEARCH("PENDIENTE",AK5)))</formula>
    </cfRule>
    <cfRule type="containsText" dxfId="92" priority="12" stopIfTrue="1" operator="containsText" text="INCUMPLIDA">
      <formula>NOT(ISERROR(SEARCH("INCUMPLIDA",AK5)))</formula>
    </cfRule>
  </conditionalFormatting>
  <conditionalFormatting sqref="AK5:AK6">
    <cfRule type="containsText" dxfId="91"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90" priority="3" operator="containsText" text="cerrada">
      <formula>NOT(ISERROR(SEARCH("cerrada",BF5)))</formula>
    </cfRule>
    <cfRule type="containsText" dxfId="89" priority="4" operator="containsText" text="cerrado">
      <formula>NOT(ISERROR(SEARCH("cerrado",BF5)))</formula>
    </cfRule>
    <cfRule type="containsText" dxfId="88" priority="5" operator="containsText" text="Abierto">
      <formula>NOT(ISERROR(SEARCH("Abierto",BF5)))</formula>
    </cfRule>
  </conditionalFormatting>
  <dataValidations count="1">
    <dataValidation type="list" allowBlank="1" showInputMessage="1" showErrorMessage="1" sqref="L5:L9 L11:L16" xr:uid="{00000000-0002-0000-0400-000000000000}">
      <formula1>"Correctiva, Preventiva, Acción de mejora"</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380"/>
      <c r="B1" s="380"/>
      <c r="C1" s="380"/>
      <c r="D1" s="380"/>
      <c r="E1" s="380"/>
      <c r="F1" s="380"/>
      <c r="G1" s="380"/>
      <c r="H1" s="380"/>
      <c r="I1" s="379" t="s">
        <v>507</v>
      </c>
      <c r="J1" s="379"/>
      <c r="K1" s="379"/>
      <c r="L1" s="379"/>
      <c r="M1" s="379"/>
      <c r="N1" s="379"/>
      <c r="O1" s="379"/>
      <c r="P1" s="379"/>
      <c r="Q1" s="379"/>
      <c r="R1" s="379"/>
      <c r="S1" s="379"/>
      <c r="T1" s="46"/>
      <c r="U1" s="381" t="s">
        <v>508</v>
      </c>
      <c r="V1" s="381"/>
      <c r="W1" s="381"/>
      <c r="X1" s="381"/>
      <c r="Y1" s="381"/>
      <c r="Z1" s="381"/>
      <c r="AA1" s="381"/>
      <c r="AB1" s="381"/>
      <c r="AC1" s="381"/>
      <c r="AD1" s="382" t="s">
        <v>509</v>
      </c>
      <c r="AE1" s="382"/>
      <c r="AF1" s="382"/>
      <c r="AG1" s="382"/>
      <c r="AH1" s="382"/>
      <c r="AI1" s="382"/>
      <c r="AJ1" s="382"/>
      <c r="AK1" s="382"/>
      <c r="AL1" s="51"/>
      <c r="AM1" s="373" t="s">
        <v>510</v>
      </c>
      <c r="AN1" s="373"/>
      <c r="AO1" s="373"/>
      <c r="AP1" s="373"/>
      <c r="AQ1" s="373"/>
      <c r="AR1" s="373"/>
      <c r="AS1" s="373"/>
      <c r="AT1" s="373"/>
      <c r="AU1" s="52"/>
      <c r="AV1" s="376" t="s">
        <v>511</v>
      </c>
      <c r="AW1" s="376"/>
      <c r="AX1" s="376"/>
      <c r="AY1" s="376"/>
      <c r="AZ1" s="376"/>
      <c r="BA1" s="376"/>
      <c r="BB1" s="376"/>
      <c r="BC1" s="376"/>
      <c r="BD1" s="53"/>
      <c r="BE1" s="377" t="s">
        <v>512</v>
      </c>
      <c r="BF1" s="377"/>
      <c r="BG1" s="377"/>
      <c r="BH1" s="377"/>
      <c r="BI1" s="377"/>
    </row>
    <row r="2" spans="1:61" ht="39.950000000000003" customHeight="1" x14ac:dyDescent="0.25">
      <c r="A2" s="378" t="s">
        <v>513</v>
      </c>
      <c r="B2" s="378" t="s">
        <v>9</v>
      </c>
      <c r="C2" s="378" t="s">
        <v>11</v>
      </c>
      <c r="D2" s="378" t="s">
        <v>514</v>
      </c>
      <c r="E2" s="378" t="s">
        <v>515</v>
      </c>
      <c r="F2" s="378" t="s">
        <v>13</v>
      </c>
      <c r="G2" s="378" t="s">
        <v>15</v>
      </c>
      <c r="H2" s="378" t="s">
        <v>17</v>
      </c>
      <c r="I2" s="374" t="s">
        <v>74</v>
      </c>
      <c r="J2" s="379" t="s">
        <v>516</v>
      </c>
      <c r="K2" s="379"/>
      <c r="L2" s="379"/>
      <c r="M2" s="374" t="s">
        <v>517</v>
      </c>
      <c r="N2" s="374" t="s">
        <v>518</v>
      </c>
      <c r="O2" s="374" t="s">
        <v>519</v>
      </c>
      <c r="P2" s="374" t="s">
        <v>32</v>
      </c>
      <c r="Q2" s="374" t="s">
        <v>520</v>
      </c>
      <c r="R2" s="374" t="s">
        <v>521</v>
      </c>
      <c r="S2" s="374" t="s">
        <v>522</v>
      </c>
      <c r="T2" s="44"/>
      <c r="U2" s="375" t="s">
        <v>523</v>
      </c>
      <c r="V2" s="375" t="s">
        <v>524</v>
      </c>
      <c r="W2" s="375" t="s">
        <v>87</v>
      </c>
      <c r="X2" s="375" t="s">
        <v>88</v>
      </c>
      <c r="Y2" s="375" t="s">
        <v>525</v>
      </c>
      <c r="Z2" s="375" t="s">
        <v>90</v>
      </c>
      <c r="AA2" s="375" t="s">
        <v>526</v>
      </c>
      <c r="AB2" s="375" t="s">
        <v>92</v>
      </c>
      <c r="AC2" s="45"/>
      <c r="AD2" s="372" t="s">
        <v>93</v>
      </c>
      <c r="AE2" s="372" t="s">
        <v>94</v>
      </c>
      <c r="AF2" s="372" t="s">
        <v>95</v>
      </c>
      <c r="AG2" s="372" t="s">
        <v>96</v>
      </c>
      <c r="AH2" s="372" t="s">
        <v>528</v>
      </c>
      <c r="AI2" s="372" t="s">
        <v>98</v>
      </c>
      <c r="AJ2" s="372" t="s">
        <v>529</v>
      </c>
      <c r="AK2" s="372" t="s">
        <v>100</v>
      </c>
      <c r="AL2" s="43"/>
      <c r="AM2" s="370" t="s">
        <v>101</v>
      </c>
      <c r="AN2" s="370" t="s">
        <v>530</v>
      </c>
      <c r="AO2" s="370" t="s">
        <v>103</v>
      </c>
      <c r="AP2" s="370" t="s">
        <v>104</v>
      </c>
      <c r="AQ2" s="370" t="s">
        <v>531</v>
      </c>
      <c r="AR2" s="370" t="s">
        <v>106</v>
      </c>
      <c r="AS2" s="370" t="s">
        <v>532</v>
      </c>
      <c r="AT2" s="370" t="s">
        <v>533</v>
      </c>
      <c r="AU2" s="48"/>
      <c r="AV2" s="371" t="s">
        <v>101</v>
      </c>
      <c r="AW2" s="47"/>
      <c r="AX2" s="371" t="s">
        <v>530</v>
      </c>
      <c r="AY2" s="371" t="s">
        <v>103</v>
      </c>
      <c r="AZ2" s="371" t="s">
        <v>104</v>
      </c>
      <c r="BA2" s="371" t="s">
        <v>105</v>
      </c>
      <c r="BB2" s="371" t="s">
        <v>106</v>
      </c>
      <c r="BC2" s="371" t="s">
        <v>532</v>
      </c>
      <c r="BD2" s="371" t="s">
        <v>534</v>
      </c>
      <c r="BE2" s="368" t="s">
        <v>52</v>
      </c>
      <c r="BF2" s="368" t="s">
        <v>535</v>
      </c>
      <c r="BG2" s="368" t="s">
        <v>536</v>
      </c>
      <c r="BH2" s="368" t="s">
        <v>537</v>
      </c>
      <c r="BI2" s="369" t="s">
        <v>538</v>
      </c>
    </row>
    <row r="3" spans="1:61" ht="39.950000000000003" customHeight="1" x14ac:dyDescent="0.25">
      <c r="A3" s="378"/>
      <c r="B3" s="378"/>
      <c r="C3" s="378"/>
      <c r="D3" s="378"/>
      <c r="E3" s="378"/>
      <c r="F3" s="378"/>
      <c r="G3" s="378"/>
      <c r="H3" s="378"/>
      <c r="I3" s="374"/>
      <c r="J3" s="34" t="s">
        <v>539</v>
      </c>
      <c r="K3" s="44" t="s">
        <v>24</v>
      </c>
      <c r="L3" s="44" t="s">
        <v>26</v>
      </c>
      <c r="M3" s="374"/>
      <c r="N3" s="374"/>
      <c r="O3" s="374"/>
      <c r="P3" s="374"/>
      <c r="Q3" s="374"/>
      <c r="R3" s="374"/>
      <c r="S3" s="374"/>
      <c r="T3" s="44" t="s">
        <v>540</v>
      </c>
      <c r="U3" s="375"/>
      <c r="V3" s="375"/>
      <c r="W3" s="375"/>
      <c r="X3" s="375"/>
      <c r="Y3" s="375"/>
      <c r="Z3" s="375"/>
      <c r="AA3" s="375"/>
      <c r="AB3" s="375"/>
      <c r="AC3" s="45" t="s">
        <v>52</v>
      </c>
      <c r="AD3" s="372"/>
      <c r="AE3" s="372"/>
      <c r="AF3" s="372"/>
      <c r="AG3" s="372"/>
      <c r="AH3" s="372"/>
      <c r="AI3" s="372"/>
      <c r="AJ3" s="372"/>
      <c r="AK3" s="372"/>
      <c r="AL3" s="43" t="s">
        <v>52</v>
      </c>
      <c r="AM3" s="370"/>
      <c r="AN3" s="370"/>
      <c r="AO3" s="370"/>
      <c r="AP3" s="370"/>
      <c r="AQ3" s="370"/>
      <c r="AR3" s="370"/>
      <c r="AS3" s="370"/>
      <c r="AT3" s="370"/>
      <c r="AU3" s="48" t="s">
        <v>52</v>
      </c>
      <c r="AV3" s="371"/>
      <c r="AW3" s="47" t="s">
        <v>541</v>
      </c>
      <c r="AX3" s="371"/>
      <c r="AY3" s="371"/>
      <c r="AZ3" s="371"/>
      <c r="BA3" s="371"/>
      <c r="BB3" s="371"/>
      <c r="BC3" s="371"/>
      <c r="BD3" s="371"/>
      <c r="BE3" s="368"/>
      <c r="BF3" s="368"/>
      <c r="BG3" s="368"/>
      <c r="BH3" s="368"/>
      <c r="BI3" s="369"/>
    </row>
    <row r="4" spans="1:61" ht="39.950000000000003" customHeight="1" x14ac:dyDescent="0.25">
      <c r="A4" s="1" t="s">
        <v>542</v>
      </c>
      <c r="B4" s="1" t="s">
        <v>543</v>
      </c>
      <c r="C4" s="1" t="s">
        <v>544</v>
      </c>
      <c r="D4" s="1" t="s">
        <v>542</v>
      </c>
      <c r="E4" s="1" t="s">
        <v>545</v>
      </c>
      <c r="F4" s="1" t="s">
        <v>543</v>
      </c>
      <c r="G4" s="1"/>
      <c r="H4" s="1" t="s">
        <v>546</v>
      </c>
      <c r="I4" s="2" t="s">
        <v>547</v>
      </c>
      <c r="J4" s="35" t="s">
        <v>548</v>
      </c>
      <c r="K4" s="2"/>
      <c r="L4" s="2" t="s">
        <v>549</v>
      </c>
      <c r="M4" s="2" t="s">
        <v>543</v>
      </c>
      <c r="N4" s="2" t="s">
        <v>543</v>
      </c>
      <c r="O4" s="2" t="s">
        <v>550</v>
      </c>
      <c r="P4" s="2" t="s">
        <v>543</v>
      </c>
      <c r="Q4" s="2" t="s">
        <v>551</v>
      </c>
      <c r="R4" s="2" t="s">
        <v>542</v>
      </c>
      <c r="S4" s="2" t="s">
        <v>542</v>
      </c>
      <c r="T4" s="2" t="s">
        <v>542</v>
      </c>
      <c r="U4" s="26" t="s">
        <v>542</v>
      </c>
      <c r="V4" s="26" t="s">
        <v>552</v>
      </c>
      <c r="W4" s="26" t="s">
        <v>553</v>
      </c>
      <c r="X4" s="26" t="s">
        <v>554</v>
      </c>
      <c r="Y4" s="26" t="s">
        <v>554</v>
      </c>
      <c r="Z4" s="26" t="s">
        <v>550</v>
      </c>
      <c r="AA4" s="26" t="s">
        <v>555</v>
      </c>
      <c r="AB4" s="26" t="s">
        <v>543</v>
      </c>
      <c r="AC4" s="26" t="s">
        <v>556</v>
      </c>
      <c r="AD4" s="27" t="s">
        <v>542</v>
      </c>
      <c r="AE4" s="27"/>
      <c r="AF4" s="27" t="s">
        <v>612</v>
      </c>
      <c r="AG4" s="27" t="s">
        <v>554</v>
      </c>
      <c r="AH4" s="27" t="s">
        <v>554</v>
      </c>
      <c r="AI4" s="27" t="s">
        <v>550</v>
      </c>
      <c r="AJ4" s="27" t="s">
        <v>555</v>
      </c>
      <c r="AK4" s="27" t="s">
        <v>543</v>
      </c>
      <c r="AL4" s="27"/>
      <c r="AM4" s="28" t="s">
        <v>542</v>
      </c>
      <c r="AN4" s="28" t="s">
        <v>552</v>
      </c>
      <c r="AO4" s="28" t="s">
        <v>553</v>
      </c>
      <c r="AP4" s="28" t="s">
        <v>554</v>
      </c>
      <c r="AQ4" s="28" t="s">
        <v>554</v>
      </c>
      <c r="AR4" s="28" t="s">
        <v>550</v>
      </c>
      <c r="AS4" s="28" t="s">
        <v>555</v>
      </c>
      <c r="AT4" s="28" t="s">
        <v>543</v>
      </c>
      <c r="AU4" s="28"/>
      <c r="AV4" s="29" t="s">
        <v>542</v>
      </c>
      <c r="AW4" s="29"/>
      <c r="AX4" s="29" t="s">
        <v>552</v>
      </c>
      <c r="AY4" s="29" t="s">
        <v>553</v>
      </c>
      <c r="AZ4" s="29" t="s">
        <v>554</v>
      </c>
      <c r="BA4" s="29" t="s">
        <v>554</v>
      </c>
      <c r="BB4" s="29" t="s">
        <v>550</v>
      </c>
      <c r="BC4" s="29" t="s">
        <v>555</v>
      </c>
      <c r="BD4" s="29"/>
      <c r="BE4" s="50" t="s">
        <v>556</v>
      </c>
      <c r="BF4" s="50"/>
      <c r="BG4" s="50" t="s">
        <v>556</v>
      </c>
      <c r="BH4" s="50" t="s">
        <v>543</v>
      </c>
      <c r="BI4" s="369"/>
    </row>
    <row r="5" spans="1:61" ht="159.75" customHeight="1" x14ac:dyDescent="0.25">
      <c r="A5" s="58"/>
      <c r="B5" s="49" t="s">
        <v>557</v>
      </c>
      <c r="C5" s="387" t="s">
        <v>613</v>
      </c>
      <c r="D5" s="388">
        <v>44670</v>
      </c>
      <c r="E5" s="389" t="s">
        <v>614</v>
      </c>
      <c r="F5" s="102" t="s">
        <v>615</v>
      </c>
      <c r="G5" s="391">
        <v>142</v>
      </c>
      <c r="H5" s="396" t="s">
        <v>616</v>
      </c>
      <c r="I5" s="390" t="s">
        <v>617</v>
      </c>
      <c r="J5" s="130" t="s">
        <v>618</v>
      </c>
      <c r="K5" s="130" t="s">
        <v>619</v>
      </c>
      <c r="L5" s="112">
        <v>1</v>
      </c>
      <c r="M5" s="112" t="s">
        <v>565</v>
      </c>
      <c r="N5" s="112" t="s">
        <v>620</v>
      </c>
      <c r="O5" s="130" t="s">
        <v>621</v>
      </c>
      <c r="P5" s="31">
        <v>1</v>
      </c>
      <c r="Q5" s="5"/>
      <c r="R5" s="131">
        <v>44685</v>
      </c>
      <c r="S5" s="139">
        <v>44685</v>
      </c>
      <c r="T5" s="107"/>
      <c r="U5" s="108"/>
      <c r="V5" s="109"/>
      <c r="W5" s="40"/>
      <c r="X5" s="100"/>
      <c r="Y5" s="110"/>
      <c r="Z5" s="40"/>
      <c r="AA5" s="111"/>
      <c r="AB5" s="42"/>
      <c r="AC5" s="112"/>
      <c r="AD5" s="113">
        <v>44742</v>
      </c>
      <c r="AE5" s="114" t="s">
        <v>622</v>
      </c>
      <c r="AF5" s="40">
        <v>1</v>
      </c>
      <c r="AG5" s="100">
        <f>IF(AF5="","",IF(OR($L5=0,$L5="",AD5=""),"",AF5/$L5))</f>
        <v>1</v>
      </c>
      <c r="AH5" s="117">
        <f>(IF(OR($P5="",AG5=""),"",IF(OR($P5=0,AG5=0),0,IF((AG5*100%)/$P5&gt;100%,100%,(AG5*100%)/$P5))))</f>
        <v>1</v>
      </c>
      <c r="AI5" s="101" t="str">
        <f t="shared" ref="AI5" si="0">IF(AF5="","",IF(AH5&lt;100%, IF(AH5&lt;50%, "ALERTA","EN TERMINO"), IF(AH5=100%, "OK", "EN TERMINO")))</f>
        <v>OK</v>
      </c>
      <c r="AJ5" s="32" t="s">
        <v>623</v>
      </c>
      <c r="AK5" s="54" t="s">
        <v>624</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557</v>
      </c>
      <c r="C6" s="387"/>
      <c r="D6" s="388"/>
      <c r="E6" s="389"/>
      <c r="F6" s="102" t="s">
        <v>615</v>
      </c>
      <c r="G6" s="392"/>
      <c r="H6" s="396"/>
      <c r="I6" s="390"/>
      <c r="J6" s="130" t="s">
        <v>625</v>
      </c>
      <c r="K6" s="130" t="s">
        <v>626</v>
      </c>
      <c r="L6" s="112">
        <v>1</v>
      </c>
      <c r="M6" s="112" t="s">
        <v>565</v>
      </c>
      <c r="N6" s="112" t="s">
        <v>620</v>
      </c>
      <c r="O6" s="130" t="s">
        <v>621</v>
      </c>
      <c r="P6" s="31">
        <v>1</v>
      </c>
      <c r="Q6" s="5"/>
      <c r="R6" s="131">
        <v>44687</v>
      </c>
      <c r="S6" s="140">
        <v>44742</v>
      </c>
      <c r="T6" s="107"/>
      <c r="U6" s="41"/>
      <c r="V6" s="116"/>
      <c r="W6" s="37"/>
      <c r="X6" s="100"/>
      <c r="Y6" s="110"/>
      <c r="Z6" s="40"/>
      <c r="AA6" s="102"/>
      <c r="AB6" s="42"/>
      <c r="AC6" s="112"/>
      <c r="AD6" s="113">
        <v>44742</v>
      </c>
      <c r="AE6" s="111" t="s">
        <v>627</v>
      </c>
      <c r="AF6" s="40">
        <v>1</v>
      </c>
      <c r="AG6" s="100">
        <f>IF(AF6="","",IF(OR($L6=0,$L6="",AD6=""),"",AF6/$L6))</f>
        <v>1</v>
      </c>
      <c r="AH6" s="117">
        <f>(IF(OR($P6="",AG6=""),"",IF(OR($P6=0,AG6=0),0,IF((AG6*100%)/$P6&gt;100%,100%,(AG6*100%)/$P6))))</f>
        <v>1</v>
      </c>
      <c r="AI6" s="101" t="str">
        <f t="shared" ref="AI6" si="3">IF(AF6="","",IF(AH6&lt;100%, IF(AH6&lt;50%, "ALERTA","EN TERMINO"), IF(AH6=100%, "OK", "EN TERMINO")))</f>
        <v>OK</v>
      </c>
      <c r="AJ6" s="33" t="s">
        <v>628</v>
      </c>
      <c r="AK6" s="54" t="s">
        <v>624</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385"/>
      <c r="D9" s="59"/>
      <c r="F9" s="55"/>
      <c r="G9" s="55"/>
      <c r="H9" s="69"/>
      <c r="I9" s="69"/>
      <c r="J9" s="70"/>
      <c r="K9" s="71"/>
      <c r="M9" s="12"/>
      <c r="N9" s="12"/>
      <c r="O9" s="12"/>
      <c r="P9" s="65"/>
      <c r="R9" s="72"/>
      <c r="S9" s="73"/>
      <c r="T9" s="67"/>
    </row>
    <row r="10" spans="1:61" ht="39.950000000000003" customHeight="1" x14ac:dyDescent="0.25">
      <c r="A10" s="59"/>
      <c r="B10" s="12"/>
      <c r="C10" s="385"/>
      <c r="D10" s="59"/>
      <c r="E10" s="384"/>
      <c r="F10" s="55"/>
      <c r="G10" s="55"/>
      <c r="H10" s="383"/>
      <c r="I10" s="383"/>
      <c r="J10" s="70"/>
      <c r="K10" s="71"/>
      <c r="M10" s="12"/>
      <c r="N10" s="12"/>
      <c r="O10" s="12"/>
      <c r="P10" s="65"/>
      <c r="R10" s="72"/>
      <c r="S10" s="73"/>
      <c r="T10" s="67"/>
    </row>
    <row r="11" spans="1:61" ht="39.950000000000003" customHeight="1" x14ac:dyDescent="0.25">
      <c r="A11" s="59"/>
      <c r="B11" s="12"/>
      <c r="C11" s="385"/>
      <c r="D11" s="59"/>
      <c r="E11" s="384"/>
      <c r="F11" s="55"/>
      <c r="G11" s="55"/>
      <c r="H11" s="383"/>
      <c r="I11" s="383"/>
      <c r="J11" s="70"/>
      <c r="K11" s="71"/>
      <c r="M11" s="12"/>
      <c r="N11" s="12"/>
      <c r="O11" s="12"/>
      <c r="P11" s="65"/>
      <c r="R11" s="72"/>
      <c r="S11" s="73"/>
      <c r="T11" s="67"/>
    </row>
    <row r="12" spans="1:61" ht="39.950000000000003" customHeight="1" x14ac:dyDescent="0.25">
      <c r="A12" s="59"/>
      <c r="B12" s="12"/>
      <c r="C12" s="385"/>
      <c r="D12" s="59"/>
      <c r="E12" s="384"/>
      <c r="F12" s="55"/>
      <c r="G12" s="55"/>
      <c r="H12" s="383"/>
      <c r="I12" s="383"/>
      <c r="J12" s="70"/>
      <c r="K12" s="71"/>
      <c r="M12" s="12"/>
      <c r="N12" s="12"/>
      <c r="O12" s="12"/>
      <c r="P12" s="65"/>
      <c r="R12" s="72"/>
      <c r="S12" s="73"/>
      <c r="T12" s="67"/>
    </row>
    <row r="13" spans="1:61" ht="39.950000000000003" customHeight="1" x14ac:dyDescent="0.25">
      <c r="A13" s="59"/>
      <c r="B13" s="12"/>
      <c r="C13" s="385"/>
      <c r="D13" s="59"/>
      <c r="E13" s="384"/>
      <c r="F13" s="55"/>
      <c r="G13" s="55"/>
      <c r="H13" s="383"/>
      <c r="I13" s="383"/>
      <c r="J13" s="70"/>
      <c r="K13" s="71"/>
      <c r="M13" s="12"/>
      <c r="N13" s="12"/>
      <c r="O13" s="12"/>
      <c r="P13" s="65"/>
      <c r="R13" s="72"/>
      <c r="S13" s="73"/>
      <c r="T13" s="67"/>
    </row>
    <row r="14" spans="1:61" ht="39.950000000000003" customHeight="1" x14ac:dyDescent="0.25">
      <c r="A14" s="59"/>
      <c r="B14" s="12"/>
      <c r="C14" s="385"/>
      <c r="D14" s="59"/>
      <c r="E14" s="384"/>
      <c r="F14" s="55"/>
      <c r="G14" s="55"/>
      <c r="H14" s="383"/>
      <c r="I14" s="383"/>
      <c r="J14" s="70"/>
      <c r="K14" s="71"/>
      <c r="M14" s="12"/>
      <c r="N14" s="12"/>
      <c r="O14" s="12"/>
      <c r="P14" s="65"/>
      <c r="R14" s="72"/>
      <c r="S14" s="73"/>
      <c r="T14" s="67"/>
    </row>
    <row r="15" spans="1:61" ht="39.950000000000003" customHeight="1" x14ac:dyDescent="0.25">
      <c r="A15" s="59"/>
      <c r="B15" s="12"/>
      <c r="C15" s="385"/>
      <c r="D15" s="59"/>
      <c r="E15" s="384"/>
      <c r="F15" s="55"/>
      <c r="G15" s="55"/>
      <c r="H15" s="383"/>
      <c r="I15" s="383"/>
      <c r="J15" s="70"/>
      <c r="K15" s="71"/>
      <c r="M15" s="12"/>
      <c r="N15" s="12"/>
      <c r="O15" s="12"/>
      <c r="P15" s="65"/>
      <c r="R15" s="72"/>
      <c r="S15" s="73"/>
      <c r="T15" s="67"/>
    </row>
    <row r="16" spans="1:61" ht="39.950000000000003" customHeight="1" x14ac:dyDescent="0.25">
      <c r="A16" s="59"/>
      <c r="B16" s="12"/>
      <c r="C16" s="385"/>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385"/>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385"/>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385"/>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385"/>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385"/>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385"/>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385"/>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385"/>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385"/>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385"/>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385"/>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385"/>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385"/>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385"/>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385"/>
      <c r="D31" s="59"/>
      <c r="F31" s="80"/>
      <c r="G31" s="80"/>
      <c r="H31" s="69"/>
      <c r="I31" s="69"/>
      <c r="J31" s="69"/>
      <c r="K31" s="81"/>
      <c r="L31" s="81"/>
      <c r="M31" s="12"/>
      <c r="N31" s="12"/>
      <c r="O31" s="69"/>
      <c r="P31" s="65"/>
      <c r="Q31" s="69"/>
      <c r="R31" s="76"/>
      <c r="S31" s="76"/>
      <c r="T31" s="386"/>
      <c r="U31" s="82"/>
      <c r="W31" s="83"/>
      <c r="X31" s="15"/>
      <c r="Y31" s="20"/>
      <c r="Z31" s="14"/>
      <c r="AA31" s="38"/>
      <c r="AB31" s="11"/>
      <c r="AC31" s="22"/>
      <c r="BG31" s="14"/>
    </row>
    <row r="32" spans="1:59" ht="39.950000000000003" customHeight="1" x14ac:dyDescent="0.25">
      <c r="A32" s="59"/>
      <c r="B32" s="12"/>
      <c r="C32" s="385"/>
      <c r="D32" s="59"/>
      <c r="F32" s="80"/>
      <c r="G32" s="80"/>
      <c r="H32" s="69"/>
      <c r="I32" s="81"/>
      <c r="J32" s="69"/>
      <c r="K32" s="81"/>
      <c r="L32" s="81"/>
      <c r="M32" s="12"/>
      <c r="N32" s="12"/>
      <c r="O32" s="81"/>
      <c r="P32" s="65"/>
      <c r="Q32" s="81"/>
      <c r="R32" s="73"/>
      <c r="S32" s="73"/>
      <c r="T32" s="386"/>
      <c r="U32" s="82"/>
      <c r="W32" s="83"/>
      <c r="X32" s="15"/>
      <c r="Y32" s="20"/>
      <c r="Z32" s="14"/>
      <c r="AA32" s="38"/>
      <c r="AB32" s="11"/>
      <c r="AC32" s="22"/>
      <c r="BG32" s="14"/>
    </row>
    <row r="33" spans="1:61" ht="39.950000000000003" customHeight="1" x14ac:dyDescent="0.25">
      <c r="A33" s="59"/>
      <c r="B33" s="12"/>
      <c r="C33" s="385"/>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385"/>
      <c r="D34" s="59"/>
      <c r="F34" s="80"/>
      <c r="G34" s="80"/>
      <c r="H34" s="69"/>
      <c r="I34" s="383"/>
      <c r="J34" s="383"/>
      <c r="K34" s="383"/>
      <c r="L34" s="383"/>
      <c r="M34" s="12"/>
      <c r="N34" s="12"/>
      <c r="O34" s="81"/>
      <c r="P34" s="65"/>
      <c r="Q34" s="383"/>
      <c r="R34" s="386"/>
      <c r="S34" s="386"/>
      <c r="T34" s="73"/>
      <c r="U34" s="82"/>
      <c r="W34" s="83"/>
      <c r="X34" s="15"/>
      <c r="Y34" s="20"/>
      <c r="Z34" s="14"/>
      <c r="AA34" s="39"/>
      <c r="AB34" s="11"/>
      <c r="AC34" s="22"/>
      <c r="BG34" s="14"/>
    </row>
    <row r="35" spans="1:61" ht="39.950000000000003" customHeight="1" x14ac:dyDescent="0.25">
      <c r="A35" s="59"/>
      <c r="B35" s="12"/>
      <c r="C35" s="385"/>
      <c r="D35" s="59"/>
      <c r="F35" s="80"/>
      <c r="G35" s="80"/>
      <c r="H35" s="69"/>
      <c r="I35" s="383"/>
      <c r="J35" s="383"/>
      <c r="K35" s="383"/>
      <c r="L35" s="383"/>
      <c r="M35" s="12"/>
      <c r="N35" s="12"/>
      <c r="O35" s="81"/>
      <c r="P35" s="65"/>
      <c r="Q35" s="383"/>
      <c r="R35" s="386"/>
      <c r="S35" s="386"/>
      <c r="T35" s="73"/>
      <c r="U35" s="82"/>
      <c r="W35" s="83"/>
      <c r="X35" s="15"/>
      <c r="Y35" s="20"/>
      <c r="Z35" s="14"/>
      <c r="AA35" s="39"/>
      <c r="AB35" s="11"/>
      <c r="AC35" s="22"/>
      <c r="BG35" s="14"/>
    </row>
    <row r="36" spans="1:61" ht="39.950000000000003" customHeight="1" x14ac:dyDescent="0.25">
      <c r="A36" s="59"/>
      <c r="B36" s="12"/>
      <c r="C36" s="385"/>
      <c r="D36" s="59"/>
      <c r="F36" s="80"/>
      <c r="G36" s="80"/>
      <c r="H36" s="69"/>
      <c r="I36" s="383"/>
      <c r="J36" s="383"/>
      <c r="K36" s="383"/>
      <c r="L36" s="383"/>
      <c r="M36" s="12"/>
      <c r="N36" s="12"/>
      <c r="O36" s="81"/>
      <c r="P36" s="65"/>
      <c r="Q36" s="383"/>
      <c r="R36" s="386"/>
      <c r="S36" s="386"/>
      <c r="T36" s="386"/>
      <c r="U36" s="82"/>
      <c r="W36" s="83"/>
      <c r="X36" s="15"/>
      <c r="Y36" s="20"/>
      <c r="Z36" s="14"/>
      <c r="AA36" s="39"/>
      <c r="AB36" s="11"/>
      <c r="AC36" s="22"/>
      <c r="BG36" s="14"/>
    </row>
    <row r="37" spans="1:61" ht="39.950000000000003" customHeight="1" x14ac:dyDescent="0.25">
      <c r="A37" s="59"/>
      <c r="B37" s="12"/>
      <c r="C37" s="385"/>
      <c r="D37" s="59"/>
      <c r="F37" s="80"/>
      <c r="G37" s="80"/>
      <c r="H37" s="69"/>
      <c r="I37" s="383"/>
      <c r="J37" s="383"/>
      <c r="K37" s="383"/>
      <c r="L37" s="383"/>
      <c r="M37" s="12"/>
      <c r="N37" s="12"/>
      <c r="O37" s="81"/>
      <c r="P37" s="65"/>
      <c r="Q37" s="383"/>
      <c r="R37" s="386"/>
      <c r="S37" s="386"/>
      <c r="T37" s="386"/>
      <c r="U37" s="82"/>
      <c r="W37" s="83"/>
      <c r="X37" s="15"/>
      <c r="Y37" s="20"/>
      <c r="Z37" s="14"/>
      <c r="AA37" s="39"/>
      <c r="AB37" s="11"/>
      <c r="AC37" s="22"/>
      <c r="BG37" s="14"/>
    </row>
    <row r="38" spans="1:61" ht="39.950000000000003" customHeight="1" x14ac:dyDescent="0.25">
      <c r="A38" s="59"/>
      <c r="B38" s="12"/>
      <c r="C38" s="385"/>
      <c r="D38" s="59"/>
      <c r="F38" s="80"/>
      <c r="G38" s="80"/>
      <c r="H38" s="69"/>
      <c r="I38" s="383"/>
      <c r="J38" s="383"/>
      <c r="K38" s="383"/>
      <c r="L38" s="81"/>
      <c r="M38" s="12"/>
      <c r="N38" s="12"/>
      <c r="O38" s="81"/>
      <c r="P38" s="65"/>
      <c r="Q38" s="383"/>
      <c r="R38" s="386"/>
      <c r="S38" s="386"/>
      <c r="T38" s="386"/>
      <c r="U38" s="82"/>
      <c r="W38" s="83"/>
      <c r="X38" s="15"/>
      <c r="Y38" s="20"/>
      <c r="Z38" s="14"/>
      <c r="AA38" s="39"/>
      <c r="AB38" s="11"/>
      <c r="AC38" s="22"/>
      <c r="BG38" s="14"/>
    </row>
    <row r="39" spans="1:61" ht="39.950000000000003" customHeight="1" x14ac:dyDescent="0.25">
      <c r="A39" s="59"/>
      <c r="B39" s="12"/>
      <c r="C39" s="385"/>
      <c r="D39" s="59"/>
      <c r="F39" s="80"/>
      <c r="G39" s="80"/>
      <c r="H39" s="69"/>
      <c r="I39" s="383"/>
      <c r="J39" s="383"/>
      <c r="K39" s="383"/>
      <c r="L39" s="81"/>
      <c r="M39" s="12"/>
      <c r="N39" s="12"/>
      <c r="O39" s="81"/>
      <c r="P39" s="65"/>
      <c r="Q39" s="383"/>
      <c r="R39" s="386"/>
      <c r="S39" s="386"/>
      <c r="T39" s="386"/>
      <c r="U39" s="82"/>
      <c r="W39" s="83"/>
      <c r="X39" s="15"/>
      <c r="Y39" s="20"/>
      <c r="Z39" s="14"/>
      <c r="AA39" s="39"/>
      <c r="AB39" s="11"/>
      <c r="AC39" s="22"/>
      <c r="BG39" s="14"/>
    </row>
    <row r="40" spans="1:61" ht="39.950000000000003" customHeight="1" x14ac:dyDescent="0.25">
      <c r="A40" s="59"/>
      <c r="B40" s="12"/>
      <c r="C40" s="385"/>
      <c r="D40" s="59"/>
      <c r="F40" s="80"/>
      <c r="G40" s="80"/>
      <c r="H40" s="69"/>
      <c r="I40" s="383"/>
      <c r="J40" s="383"/>
      <c r="K40" s="383"/>
      <c r="L40" s="81"/>
      <c r="M40" s="12"/>
      <c r="N40" s="12"/>
      <c r="O40" s="81"/>
      <c r="P40" s="65"/>
      <c r="Q40" s="383"/>
      <c r="R40" s="386"/>
      <c r="S40" s="386"/>
      <c r="T40" s="386"/>
      <c r="U40" s="82"/>
      <c r="W40" s="83"/>
      <c r="X40" s="15"/>
      <c r="Y40" s="20"/>
      <c r="Z40" s="14"/>
      <c r="AA40" s="39"/>
      <c r="AB40" s="11"/>
      <c r="AC40" s="22"/>
      <c r="BG40" s="14"/>
    </row>
    <row r="41" spans="1:61" ht="39.950000000000003" customHeight="1" x14ac:dyDescent="0.25">
      <c r="A41" s="59"/>
      <c r="B41" s="12"/>
      <c r="C41" s="385"/>
      <c r="D41" s="59"/>
      <c r="F41" s="80"/>
      <c r="G41" s="80"/>
      <c r="H41" s="69"/>
      <c r="I41" s="383"/>
      <c r="J41" s="383"/>
      <c r="K41" s="383"/>
      <c r="L41" s="81"/>
      <c r="M41" s="12"/>
      <c r="N41" s="12"/>
      <c r="O41" s="81"/>
      <c r="P41" s="65"/>
      <c r="Q41" s="383"/>
      <c r="R41" s="386"/>
      <c r="S41" s="386"/>
      <c r="T41" s="386"/>
      <c r="U41" s="82"/>
      <c r="W41" s="83"/>
      <c r="X41" s="15"/>
      <c r="Y41" s="20"/>
      <c r="Z41" s="14"/>
      <c r="AA41" s="39"/>
      <c r="AB41" s="11"/>
      <c r="AC41" s="22"/>
      <c r="BG41" s="14"/>
    </row>
    <row r="42" spans="1:61" ht="39.950000000000003" customHeight="1" x14ac:dyDescent="0.25">
      <c r="A42" s="59"/>
      <c r="B42" s="12"/>
      <c r="C42" s="385"/>
      <c r="D42" s="59"/>
      <c r="F42" s="80"/>
      <c r="G42" s="80"/>
      <c r="H42" s="69"/>
      <c r="I42" s="383"/>
      <c r="J42" s="383"/>
      <c r="K42" s="383"/>
      <c r="L42" s="81"/>
      <c r="M42" s="12"/>
      <c r="N42" s="12"/>
      <c r="O42" s="81"/>
      <c r="P42" s="65"/>
      <c r="Q42" s="383"/>
      <c r="R42" s="386"/>
      <c r="S42" s="386"/>
      <c r="T42" s="386"/>
      <c r="U42" s="82"/>
      <c r="W42" s="83"/>
      <c r="X42" s="15"/>
      <c r="Y42" s="20"/>
      <c r="Z42" s="14"/>
      <c r="AA42" s="39"/>
      <c r="AB42" s="11"/>
      <c r="AC42" s="22"/>
      <c r="BG42" s="14"/>
    </row>
    <row r="43" spans="1:61" ht="39.950000000000003" customHeight="1" x14ac:dyDescent="0.25">
      <c r="A43" s="59"/>
      <c r="B43" s="12"/>
      <c r="C43" s="385"/>
      <c r="D43" s="59"/>
      <c r="F43" s="80"/>
      <c r="G43" s="80"/>
      <c r="H43" s="69"/>
      <c r="I43" s="383"/>
      <c r="J43" s="383"/>
      <c r="K43" s="383"/>
      <c r="L43" s="81"/>
      <c r="M43" s="12"/>
      <c r="N43" s="12"/>
      <c r="O43" s="81"/>
      <c r="P43" s="65"/>
      <c r="Q43" s="383"/>
      <c r="R43" s="386"/>
      <c r="S43" s="386"/>
      <c r="T43" s="386"/>
      <c r="U43" s="82"/>
      <c r="W43" s="83"/>
      <c r="X43" s="15"/>
      <c r="Y43" s="20"/>
      <c r="Z43" s="14"/>
      <c r="AA43" s="39"/>
      <c r="AB43" s="11"/>
      <c r="AC43" s="22"/>
      <c r="BG43" s="14"/>
    </row>
    <row r="44" spans="1:61" ht="39.950000000000003" customHeight="1" x14ac:dyDescent="0.25">
      <c r="A44" s="59"/>
      <c r="B44" s="12"/>
      <c r="C44" s="385"/>
      <c r="D44" s="59"/>
      <c r="F44" s="80"/>
      <c r="G44" s="80"/>
      <c r="H44" s="69"/>
      <c r="I44" s="383"/>
      <c r="J44" s="383"/>
      <c r="K44" s="383"/>
      <c r="L44" s="81"/>
      <c r="M44" s="12"/>
      <c r="N44" s="12"/>
      <c r="O44" s="81"/>
      <c r="P44" s="65"/>
      <c r="Q44" s="383"/>
      <c r="R44" s="386"/>
      <c r="S44" s="386"/>
      <c r="T44" s="386"/>
      <c r="U44" s="82"/>
      <c r="W44" s="83"/>
      <c r="X44" s="15"/>
      <c r="Y44" s="20"/>
      <c r="Z44" s="14"/>
      <c r="AA44" s="39"/>
      <c r="AB44" s="11"/>
      <c r="AC44" s="22"/>
      <c r="BG44" s="14"/>
    </row>
    <row r="45" spans="1:61" ht="39.950000000000003" customHeight="1" x14ac:dyDescent="0.25">
      <c r="A45" s="59"/>
      <c r="B45" s="12"/>
      <c r="C45" s="385"/>
      <c r="D45" s="59"/>
      <c r="F45" s="80"/>
      <c r="G45" s="80"/>
      <c r="H45" s="69"/>
      <c r="I45" s="383"/>
      <c r="J45" s="383"/>
      <c r="K45" s="383"/>
      <c r="L45" s="81"/>
      <c r="M45" s="12"/>
      <c r="N45" s="12"/>
      <c r="O45" s="81"/>
      <c r="P45" s="65"/>
      <c r="Q45" s="383"/>
      <c r="R45" s="386"/>
      <c r="S45" s="386"/>
      <c r="T45" s="386"/>
      <c r="U45" s="82"/>
      <c r="W45" s="83"/>
      <c r="X45" s="15"/>
      <c r="Y45" s="20"/>
      <c r="Z45" s="14"/>
      <c r="AA45" s="39"/>
      <c r="AB45" s="11"/>
      <c r="AC45" s="22"/>
      <c r="BG45" s="14"/>
    </row>
    <row r="46" spans="1:61" ht="39.950000000000003" customHeight="1" x14ac:dyDescent="0.25">
      <c r="A46" s="59"/>
      <c r="B46" s="12"/>
      <c r="C46" s="385"/>
      <c r="D46" s="59"/>
      <c r="F46" s="80"/>
      <c r="G46" s="80"/>
      <c r="H46" s="69"/>
      <c r="I46" s="383"/>
      <c r="J46" s="383"/>
      <c r="K46" s="383"/>
      <c r="L46" s="81"/>
      <c r="M46" s="12"/>
      <c r="N46" s="12"/>
      <c r="O46" s="81"/>
      <c r="P46" s="65"/>
      <c r="Q46" s="383"/>
      <c r="R46" s="386"/>
      <c r="S46" s="386"/>
      <c r="T46" s="386"/>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393"/>
      <c r="D49" s="57"/>
      <c r="E49" s="394"/>
      <c r="F49" s="80"/>
      <c r="G49" s="80"/>
      <c r="H49" s="393"/>
      <c r="I49" s="395"/>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393"/>
      <c r="D50" s="57"/>
      <c r="E50" s="394"/>
      <c r="F50" s="80"/>
      <c r="G50" s="80"/>
      <c r="H50" s="393"/>
      <c r="I50" s="395"/>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393"/>
      <c r="D51" s="57"/>
      <c r="E51" s="394"/>
      <c r="F51" s="80"/>
      <c r="G51" s="80"/>
      <c r="H51" s="393"/>
      <c r="I51" s="395"/>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393"/>
      <c r="D52" s="57"/>
      <c r="E52" s="394"/>
      <c r="F52" s="80"/>
      <c r="G52" s="80"/>
      <c r="H52" s="385"/>
      <c r="I52" s="395"/>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393"/>
      <c r="D53" s="57"/>
      <c r="E53" s="394"/>
      <c r="F53" s="80"/>
      <c r="G53" s="80"/>
      <c r="H53" s="385"/>
      <c r="I53" s="395"/>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393"/>
      <c r="D54" s="57"/>
      <c r="E54" s="394"/>
      <c r="F54" s="80"/>
      <c r="G54" s="80"/>
      <c r="H54" s="385"/>
      <c r="I54" s="395"/>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393"/>
      <c r="D55" s="57"/>
      <c r="E55" s="394"/>
      <c r="F55" s="80"/>
      <c r="G55" s="80"/>
      <c r="H55" s="393"/>
      <c r="I55" s="395"/>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393"/>
      <c r="D56" s="57"/>
      <c r="E56" s="394"/>
      <c r="F56" s="80"/>
      <c r="G56" s="80"/>
      <c r="H56" s="393"/>
      <c r="I56" s="395"/>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393"/>
      <c r="D57" s="57"/>
      <c r="E57" s="394"/>
      <c r="F57" s="80"/>
      <c r="G57" s="80"/>
      <c r="H57" s="393"/>
      <c r="I57" s="395"/>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393"/>
      <c r="D58" s="57"/>
      <c r="E58" s="394"/>
      <c r="F58" s="80"/>
      <c r="G58" s="80"/>
      <c r="H58" s="393"/>
      <c r="I58" s="395"/>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393"/>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393"/>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393"/>
      <c r="D61" s="59"/>
      <c r="E61" s="394"/>
      <c r="F61" s="80"/>
      <c r="G61" s="80"/>
      <c r="H61" s="394"/>
      <c r="I61" s="395"/>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393"/>
      <c r="D62" s="59"/>
      <c r="E62" s="394"/>
      <c r="F62" s="80"/>
      <c r="G62" s="80"/>
      <c r="H62" s="394"/>
      <c r="I62" s="395"/>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393"/>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393"/>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393"/>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393"/>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393"/>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393"/>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393"/>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393"/>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385"/>
      <c r="D72" s="61"/>
      <c r="E72" s="12"/>
      <c r="F72" s="12"/>
      <c r="G72" s="12"/>
      <c r="H72" s="12"/>
      <c r="I72" s="12"/>
      <c r="K72" s="12"/>
      <c r="L72" s="12"/>
      <c r="N72" s="12"/>
      <c r="O72" s="12"/>
      <c r="P72" s="12"/>
      <c r="Q72" s="12"/>
      <c r="R72" s="56"/>
      <c r="S72" s="56"/>
      <c r="T72" s="9"/>
    </row>
    <row r="73" spans="1:16361" ht="39.950000000000003" customHeight="1" x14ac:dyDescent="0.25">
      <c r="A73" s="61"/>
      <c r="B73" s="12"/>
      <c r="C73" s="385"/>
      <c r="D73" s="61"/>
      <c r="E73" s="12"/>
      <c r="F73" s="12"/>
      <c r="G73" s="12"/>
      <c r="H73" s="12"/>
      <c r="I73" s="12"/>
      <c r="K73" s="12"/>
      <c r="N73" s="12"/>
      <c r="O73" s="12"/>
      <c r="P73" s="12"/>
      <c r="Q73" s="12"/>
      <c r="R73" s="56"/>
      <c r="S73" s="56"/>
      <c r="T73" s="9"/>
    </row>
    <row r="74" spans="1:16361" ht="39.950000000000003" customHeight="1" x14ac:dyDescent="0.25">
      <c r="A74" s="61"/>
      <c r="B74" s="12"/>
      <c r="C74" s="385"/>
      <c r="D74" s="61"/>
      <c r="E74" s="12"/>
      <c r="F74" s="12"/>
      <c r="G74" s="12"/>
      <c r="H74" s="12"/>
      <c r="I74" s="12"/>
      <c r="J74" s="94"/>
      <c r="K74" s="12"/>
      <c r="N74" s="12"/>
      <c r="O74" s="12"/>
      <c r="P74" s="12"/>
      <c r="Q74" s="12"/>
      <c r="R74" s="56"/>
      <c r="S74" s="56"/>
      <c r="T74" s="9"/>
    </row>
    <row r="75" spans="1:16361" ht="39.950000000000003" customHeight="1" x14ac:dyDescent="0.25">
      <c r="A75" s="61"/>
      <c r="B75" s="12"/>
      <c r="C75" s="385"/>
      <c r="D75" s="61"/>
      <c r="E75" s="12"/>
      <c r="F75" s="12"/>
      <c r="G75" s="12"/>
      <c r="H75" s="12"/>
      <c r="I75" s="12"/>
      <c r="J75" s="94"/>
      <c r="K75" s="12"/>
      <c r="N75" s="12"/>
      <c r="O75" s="12"/>
      <c r="P75" s="12"/>
      <c r="Q75" s="12"/>
      <c r="R75" s="56"/>
      <c r="S75" s="56"/>
      <c r="T75" s="9"/>
    </row>
    <row r="76" spans="1:16361" ht="39.950000000000003" customHeight="1" x14ac:dyDescent="0.25">
      <c r="A76" s="61"/>
      <c r="B76" s="12"/>
      <c r="C76" s="385"/>
      <c r="D76" s="61"/>
      <c r="E76" s="12"/>
      <c r="F76" s="12"/>
      <c r="G76" s="12"/>
      <c r="H76" s="12"/>
      <c r="I76" s="12"/>
      <c r="J76" s="94"/>
      <c r="K76" s="12"/>
      <c r="N76" s="12"/>
      <c r="O76" s="12"/>
      <c r="P76" s="12"/>
      <c r="Q76" s="12"/>
      <c r="R76" s="56"/>
      <c r="S76" s="56"/>
      <c r="T76" s="9"/>
    </row>
    <row r="77" spans="1:16361" ht="39.950000000000003" customHeight="1" x14ac:dyDescent="0.25">
      <c r="A77" s="61"/>
      <c r="B77" s="12"/>
      <c r="C77" s="385"/>
      <c r="D77" s="61"/>
      <c r="E77" s="12"/>
      <c r="F77" s="12"/>
      <c r="G77" s="12"/>
      <c r="H77" s="12"/>
      <c r="I77" s="12"/>
      <c r="J77" s="94"/>
      <c r="K77" s="12"/>
      <c r="N77" s="12"/>
      <c r="O77" s="12"/>
      <c r="P77" s="12"/>
      <c r="Q77" s="12"/>
      <c r="R77" s="56"/>
      <c r="S77" s="56"/>
      <c r="T77" s="9"/>
    </row>
    <row r="78" spans="1:16361" ht="39.950000000000003" customHeight="1" x14ac:dyDescent="0.25">
      <c r="A78" s="61"/>
      <c r="B78" s="12"/>
      <c r="C78" s="385"/>
      <c r="D78" s="61"/>
      <c r="E78" s="12"/>
      <c r="F78" s="12"/>
      <c r="G78" s="12"/>
      <c r="H78" s="12"/>
      <c r="I78" s="12"/>
      <c r="J78" s="94"/>
      <c r="K78" s="12"/>
      <c r="N78" s="12"/>
      <c r="O78" s="12"/>
      <c r="P78" s="12"/>
      <c r="Q78" s="12"/>
      <c r="R78" s="56"/>
      <c r="S78" s="56"/>
      <c r="T78" s="9"/>
    </row>
    <row r="79" spans="1:16361" ht="39.950000000000003" customHeight="1" x14ac:dyDescent="0.25">
      <c r="A79" s="61"/>
      <c r="B79" s="12"/>
      <c r="C79" s="385"/>
      <c r="D79" s="61"/>
      <c r="E79" s="12"/>
      <c r="F79" s="12"/>
      <c r="G79" s="12"/>
      <c r="H79" s="12"/>
      <c r="I79" s="12"/>
      <c r="J79" s="94"/>
      <c r="N79" s="12"/>
      <c r="O79" s="12"/>
      <c r="P79" s="12"/>
      <c r="Q79" s="12"/>
      <c r="R79" s="56"/>
      <c r="S79" s="56"/>
      <c r="T79" s="9"/>
    </row>
    <row r="80" spans="1:16361" ht="39.950000000000003" customHeight="1" x14ac:dyDescent="0.25">
      <c r="A80" s="61"/>
      <c r="B80" s="12"/>
      <c r="C80" s="385"/>
      <c r="D80" s="61"/>
      <c r="E80" s="12"/>
      <c r="F80" s="12"/>
      <c r="G80" s="12"/>
      <c r="H80" s="12"/>
      <c r="I80" s="12"/>
      <c r="J80" s="94"/>
      <c r="N80" s="12"/>
      <c r="O80" s="12"/>
      <c r="P80" s="12"/>
      <c r="Q80" s="12"/>
      <c r="R80" s="56"/>
      <c r="S80" s="56"/>
      <c r="T80" s="9"/>
    </row>
    <row r="81" spans="1:20" ht="39.950000000000003" customHeight="1" x14ac:dyDescent="0.25">
      <c r="A81" s="61"/>
      <c r="B81" s="12"/>
      <c r="C81" s="385"/>
      <c r="D81" s="61"/>
      <c r="E81" s="12"/>
      <c r="F81" s="12"/>
      <c r="G81" s="12"/>
      <c r="H81" s="12"/>
      <c r="I81" s="12"/>
      <c r="J81" s="94"/>
      <c r="N81" s="12"/>
      <c r="O81" s="12"/>
      <c r="P81" s="12"/>
      <c r="Q81" s="12"/>
      <c r="R81" s="56"/>
      <c r="S81" s="56"/>
      <c r="T81" s="9"/>
    </row>
    <row r="82" spans="1:20" ht="39.950000000000003" customHeight="1" x14ac:dyDescent="0.25">
      <c r="A82" s="61"/>
      <c r="B82" s="12"/>
      <c r="C82" s="385"/>
      <c r="D82" s="61"/>
      <c r="E82" s="12"/>
      <c r="F82" s="12"/>
      <c r="G82" s="12"/>
      <c r="H82" s="12"/>
      <c r="I82" s="12"/>
      <c r="J82" s="94"/>
      <c r="N82" s="12"/>
      <c r="O82" s="12"/>
      <c r="P82" s="12"/>
      <c r="Q82" s="12"/>
      <c r="R82" s="56"/>
      <c r="S82" s="56"/>
      <c r="T82" s="9"/>
    </row>
    <row r="83" spans="1:20" ht="39.950000000000003" customHeight="1" x14ac:dyDescent="0.25">
      <c r="A83" s="61"/>
      <c r="B83" s="12"/>
      <c r="C83" s="385"/>
      <c r="D83" s="61"/>
      <c r="E83" s="12"/>
      <c r="F83" s="12"/>
      <c r="G83" s="12"/>
      <c r="H83" s="12"/>
      <c r="I83" s="12"/>
      <c r="J83" s="94"/>
      <c r="N83" s="12"/>
      <c r="O83" s="12"/>
      <c r="P83" s="12"/>
      <c r="Q83" s="12"/>
      <c r="R83" s="56"/>
      <c r="S83" s="56"/>
      <c r="T83" s="9"/>
    </row>
    <row r="84" spans="1:20" ht="39.950000000000003" customHeight="1" x14ac:dyDescent="0.25">
      <c r="A84" s="60"/>
      <c r="B84" s="12"/>
      <c r="C84" s="385"/>
      <c r="D84" s="59"/>
      <c r="E84" s="12"/>
      <c r="F84" s="80"/>
      <c r="G84" s="80"/>
      <c r="H84" s="12"/>
      <c r="I84" s="55"/>
      <c r="J84" s="64"/>
      <c r="M84" s="12"/>
      <c r="N84" s="12"/>
      <c r="P84" s="65"/>
      <c r="R84" s="19"/>
      <c r="S84" s="19"/>
      <c r="T84" s="95"/>
    </row>
    <row r="85" spans="1:20" ht="39.950000000000003" customHeight="1" x14ac:dyDescent="0.25">
      <c r="A85" s="60"/>
      <c r="B85" s="12"/>
      <c r="C85" s="385"/>
      <c r="D85" s="59"/>
      <c r="F85" s="80"/>
      <c r="G85" s="80"/>
      <c r="H85" s="96"/>
      <c r="I85" s="55"/>
      <c r="J85" s="97"/>
      <c r="N85" s="12"/>
      <c r="P85" s="65"/>
      <c r="R85" s="19"/>
      <c r="S85" s="19"/>
      <c r="T85" s="95"/>
    </row>
    <row r="86" spans="1:20" ht="39.950000000000003" customHeight="1" x14ac:dyDescent="0.25">
      <c r="A86" s="61"/>
      <c r="B86" s="12"/>
      <c r="C86" s="385"/>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385"/>
      <c r="D87" s="61"/>
      <c r="E87" s="394"/>
      <c r="F87" s="12"/>
      <c r="G87" s="12"/>
      <c r="H87" s="12"/>
      <c r="I87" s="394"/>
      <c r="J87" s="397"/>
      <c r="K87" s="12"/>
      <c r="L87" s="12"/>
      <c r="M87" s="12"/>
      <c r="N87" s="12"/>
      <c r="O87" s="12"/>
      <c r="P87" s="90"/>
      <c r="Q87" s="12"/>
      <c r="R87" s="56"/>
      <c r="S87" s="56"/>
      <c r="T87" s="19"/>
    </row>
    <row r="88" spans="1:20" ht="39.950000000000003" customHeight="1" x14ac:dyDescent="0.25">
      <c r="A88" s="61"/>
      <c r="B88" s="12"/>
      <c r="C88" s="385"/>
      <c r="D88" s="61"/>
      <c r="E88" s="394"/>
      <c r="F88" s="12"/>
      <c r="G88" s="12"/>
      <c r="H88" s="12"/>
      <c r="I88" s="394"/>
      <c r="J88" s="397"/>
      <c r="K88" s="12"/>
      <c r="L88" s="12"/>
      <c r="M88" s="12"/>
      <c r="N88" s="12"/>
      <c r="O88" s="12"/>
      <c r="P88" s="90"/>
      <c r="Q88" s="12"/>
      <c r="R88" s="56"/>
      <c r="S88" s="56"/>
      <c r="T88" s="19"/>
    </row>
    <row r="89" spans="1:20" ht="39.950000000000003" customHeight="1" x14ac:dyDescent="0.25">
      <c r="A89" s="61"/>
      <c r="B89" s="12"/>
      <c r="C89" s="385"/>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385"/>
      <c r="D90" s="61"/>
      <c r="E90" s="12"/>
      <c r="F90" s="12"/>
      <c r="G90" s="12"/>
      <c r="H90" s="12"/>
      <c r="I90" s="12"/>
      <c r="K90" s="12"/>
      <c r="L90" s="12"/>
      <c r="M90" s="12"/>
      <c r="N90" s="12"/>
      <c r="O90" s="12"/>
      <c r="P90" s="90"/>
      <c r="Q90" s="12"/>
      <c r="R90" s="56"/>
      <c r="S90" s="56"/>
      <c r="T90" s="9"/>
    </row>
    <row r="91" spans="1:20" ht="39.950000000000003" customHeight="1" x14ac:dyDescent="0.25">
      <c r="A91" s="61"/>
      <c r="B91" s="12"/>
      <c r="C91" s="385"/>
      <c r="D91" s="61"/>
      <c r="E91" s="12"/>
      <c r="F91" s="12"/>
      <c r="G91" s="12"/>
      <c r="H91" s="12"/>
      <c r="I91" s="12"/>
      <c r="K91" s="12"/>
      <c r="L91" s="12"/>
      <c r="M91" s="12"/>
      <c r="N91" s="12"/>
      <c r="O91" s="12"/>
      <c r="P91" s="90"/>
      <c r="Q91" s="12"/>
      <c r="R91" s="56"/>
      <c r="S91" s="56"/>
      <c r="T91" s="9"/>
    </row>
    <row r="92" spans="1:20" ht="39.950000000000003" customHeight="1" x14ac:dyDescent="0.25">
      <c r="A92" s="61"/>
      <c r="B92" s="12"/>
      <c r="C92" s="385"/>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385"/>
      <c r="D93" s="61"/>
      <c r="E93" s="12"/>
      <c r="F93" s="12"/>
      <c r="G93" s="12"/>
      <c r="H93" s="12"/>
      <c r="I93" s="12"/>
      <c r="K93" s="12"/>
      <c r="L93" s="12"/>
      <c r="M93" s="12"/>
      <c r="N93" s="12"/>
      <c r="O93" s="12"/>
      <c r="P93" s="90"/>
      <c r="Q93" s="12"/>
      <c r="R93" s="56"/>
      <c r="S93" s="56"/>
      <c r="T93" s="9"/>
    </row>
    <row r="94" spans="1:20" ht="39.950000000000003" customHeight="1" x14ac:dyDescent="0.25">
      <c r="A94" s="61"/>
      <c r="B94" s="12"/>
      <c r="C94" s="385"/>
      <c r="D94" s="61"/>
      <c r="E94" s="12"/>
      <c r="F94" s="12"/>
      <c r="G94" s="12"/>
      <c r="H94" s="12"/>
      <c r="I94" s="12"/>
      <c r="K94" s="12"/>
      <c r="L94" s="12"/>
      <c r="M94" s="12"/>
      <c r="N94" s="12"/>
      <c r="O94" s="12"/>
      <c r="P94" s="90"/>
      <c r="Q94" s="12"/>
      <c r="R94" s="56"/>
      <c r="S94" s="56"/>
      <c r="T94" s="9"/>
    </row>
    <row r="95" spans="1:20" ht="39.950000000000003" customHeight="1" x14ac:dyDescent="0.25">
      <c r="A95" s="398"/>
      <c r="B95" s="394"/>
      <c r="C95" s="385"/>
      <c r="D95" s="61"/>
      <c r="E95" s="394"/>
      <c r="F95" s="12"/>
      <c r="G95" s="12"/>
      <c r="H95" s="394"/>
      <c r="I95" s="394"/>
      <c r="K95" s="12"/>
      <c r="L95" s="12"/>
      <c r="M95" s="12"/>
      <c r="N95" s="12"/>
      <c r="O95" s="12"/>
      <c r="P95" s="90"/>
      <c r="Q95" s="12"/>
      <c r="R95" s="56"/>
      <c r="S95" s="56"/>
      <c r="T95" s="9"/>
    </row>
    <row r="96" spans="1:20" ht="39.950000000000003" customHeight="1" x14ac:dyDescent="0.25">
      <c r="A96" s="398"/>
      <c r="B96" s="394"/>
      <c r="C96" s="385"/>
      <c r="D96" s="61"/>
      <c r="E96" s="394"/>
      <c r="F96" s="12"/>
      <c r="G96" s="12"/>
      <c r="H96" s="394"/>
      <c r="I96" s="394"/>
      <c r="K96" s="12"/>
      <c r="L96" s="12"/>
      <c r="M96" s="12"/>
      <c r="N96" s="12"/>
      <c r="O96" s="12"/>
      <c r="P96" s="90"/>
      <c r="Q96" s="12"/>
      <c r="R96" s="56"/>
      <c r="S96" s="56"/>
      <c r="T96" s="9"/>
    </row>
    <row r="97" spans="1:59" ht="39.950000000000003" customHeight="1" x14ac:dyDescent="0.25">
      <c r="A97" s="60"/>
      <c r="B97" s="12"/>
      <c r="C97" s="385"/>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385"/>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xr:uid="{00000000-0009-0000-0000-000005000000}">
    <filterColumn colId="13">
      <filters>
        <filter val="Unidad de Loterias"/>
      </filters>
    </filterColumn>
  </autoFilter>
  <mergeCells count="114">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O2:O3"/>
    <mergeCell ref="P2:P3"/>
    <mergeCell ref="Q2:Q3"/>
    <mergeCell ref="R2:R3"/>
    <mergeCell ref="AG2:AG3"/>
    <mergeCell ref="AH2:AH3"/>
    <mergeCell ref="AI2:AI3"/>
    <mergeCell ref="AJ2:AJ3"/>
    <mergeCell ref="AK2:AK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s>
  <conditionalFormatting sqref="Z16:Z46">
    <cfRule type="containsText" dxfId="87" priority="29" stopIfTrue="1" operator="containsText" text="EN TERMINO">
      <formula>NOT(ISERROR(SEARCH("EN TERMINO",Z16)))</formula>
    </cfRule>
    <cfRule type="containsText" priority="30" operator="containsText" text="AMARILLO">
      <formula>NOT(ISERROR(SEARCH("AMARILLO",Z16)))</formula>
    </cfRule>
    <cfRule type="containsText" dxfId="86" priority="31" stopIfTrue="1" operator="containsText" text="ALERTA">
      <formula>NOT(ISERROR(SEARCH("ALERTA",Z16)))</formula>
    </cfRule>
    <cfRule type="containsText" dxfId="85" priority="32" stopIfTrue="1" operator="containsText" text="OK">
      <formula>NOT(ISERROR(SEARCH("OK",Z16)))</formula>
    </cfRule>
  </conditionalFormatting>
  <conditionalFormatting sqref="Z97:Z98">
    <cfRule type="containsText" dxfId="84" priority="64" stopIfTrue="1" operator="containsText" text="ALERTA">
      <formula>NOT(ISERROR(SEARCH("ALERTA",Z97)))</formula>
    </cfRule>
    <cfRule type="containsText" priority="63" operator="containsText" text="AMARILLO">
      <formula>NOT(ISERROR(SEARCH("AMARILLO",Z97)))</formula>
    </cfRule>
    <cfRule type="containsText" dxfId="83" priority="62" stopIfTrue="1" operator="containsText" text="EN TERMINO">
      <formula>NOT(ISERROR(SEARCH("EN TERMINO",Z97)))</formula>
    </cfRule>
    <cfRule type="containsText" dxfId="82" priority="65" stopIfTrue="1" operator="containsText" text="OK">
      <formula>NOT(ISERROR(SEARCH("OK",Z97)))</formula>
    </cfRule>
  </conditionalFormatting>
  <conditionalFormatting sqref="Z5:BB6">
    <cfRule type="containsText" dxfId="81" priority="9" stopIfTrue="1" operator="containsText" text="EN TERMINO">
      <formula>NOT(ISERROR(SEARCH("EN TERMINO",Z5)))</formula>
    </cfRule>
    <cfRule type="containsText" priority="10" operator="containsText" text="AMARILLO">
      <formula>NOT(ISERROR(SEARCH("AMARILLO",Z5)))</formula>
    </cfRule>
    <cfRule type="containsText" dxfId="80" priority="11" stopIfTrue="1" operator="containsText" text="ALERTA">
      <formula>NOT(ISERROR(SEARCH("ALERTA",Z5)))</formula>
    </cfRule>
    <cfRule type="containsText" dxfId="79" priority="12" stopIfTrue="1" operator="containsText" text="OK">
      <formula>NOT(ISERROR(SEARCH("OK",Z5)))</formula>
    </cfRule>
  </conditionalFormatting>
  <conditionalFormatting sqref="AC5:AC6">
    <cfRule type="containsText" dxfId="78" priority="117" stopIfTrue="1" operator="containsText" text="INCUMPLIDA">
      <formula>NOT(ISERROR(SEARCH("INCUMPLIDA",AC5)))</formula>
    </cfRule>
    <cfRule type="containsText" dxfId="77" priority="116" stopIfTrue="1" operator="containsText" text="PENDIENTE">
      <formula>NOT(ISERROR(SEARCH("PENDIENTE",AC5)))</formula>
    </cfRule>
  </conditionalFormatting>
  <conditionalFormatting sqref="AC16:AC46">
    <cfRule type="containsText" dxfId="76" priority="36" stopIfTrue="1" operator="containsText" text="CUMPLIDA">
      <formula>NOT(ISERROR(SEARCH("CUMPLIDA",AC16)))</formula>
    </cfRule>
    <cfRule type="containsText" dxfId="75" priority="35" stopIfTrue="1" operator="containsText" text="INCUMPLIDA">
      <formula>NOT(ISERROR(SEARCH("INCUMPLIDA",AC16)))</formula>
    </cfRule>
    <cfRule type="containsText" dxfId="74" priority="34" stopIfTrue="1" operator="containsText" text="PENDIENTE">
      <formula>NOT(ISERROR(SEARCH("PENDIENTE",AC16)))</formula>
    </cfRule>
    <cfRule type="containsText" dxfId="73" priority="33" operator="containsText" text="PENDIENTE">
      <formula>NOT(ISERROR(SEARCH("PENDIENTE",AC16)))</formula>
    </cfRule>
  </conditionalFormatting>
  <conditionalFormatting sqref="AC97:AC98">
    <cfRule type="containsText" dxfId="72" priority="51" stopIfTrue="1" operator="containsText" text="CUMPLIDA">
      <formula>NOT(ISERROR(SEARCH("CUMPLIDA",AC97)))</formula>
    </cfRule>
    <cfRule type="containsText" dxfId="71" priority="50" stopIfTrue="1" operator="containsText" text="INCUMPLIDA">
      <formula>NOT(ISERROR(SEARCH("INCUMPLIDA",AC97)))</formula>
    </cfRule>
    <cfRule type="containsText" dxfId="70" priority="49" stopIfTrue="1" operator="containsText" text="PENDIENTE">
      <formula>NOT(ISERROR(SEARCH("PENDIENTE",AC97)))</formula>
    </cfRule>
    <cfRule type="containsText" dxfId="69" priority="48" operator="containsText" text="PENDIENTE">
      <formula>NOT(ISERROR(SEARCH("PENDIENTE",AC97)))</formula>
    </cfRule>
  </conditionalFormatting>
  <conditionalFormatting sqref="AC5:AU6">
    <cfRule type="containsText" dxfId="68" priority="26" stopIfTrue="1" operator="containsText" text="CUMPLIDA">
      <formula>NOT(ISERROR(SEARCH("CUMPLIDA",AC5)))</formula>
    </cfRule>
  </conditionalFormatting>
  <conditionalFormatting sqref="AD97">
    <cfRule type="containsText" dxfId="67" priority="61" operator="containsText" text="Abierto">
      <formula>NOT(ISERROR(SEARCH("Abierto",AD97)))</formula>
    </cfRule>
    <cfRule type="containsText" dxfId="66" priority="60" operator="containsText" text="cerrado">
      <formula>NOT(ISERROR(SEARCH("cerrado",AD97)))</formula>
    </cfRule>
    <cfRule type="containsText" dxfId="65" priority="59" operator="containsText" text="cerrada">
      <formula>NOT(ISERROR(SEARCH("cerrada",AD97)))</formula>
    </cfRule>
  </conditionalFormatting>
  <conditionalFormatting sqref="AI5:AI6">
    <cfRule type="containsText" dxfId="64" priority="8" stopIfTrue="1" operator="containsText" text="OK">
      <formula>NOT(ISERROR(SEARCH("OK",AI5)))</formula>
    </cfRule>
    <cfRule type="containsText" dxfId="63" priority="5" stopIfTrue="1" operator="containsText" text="EN TERMINO">
      <formula>NOT(ISERROR(SEARCH("EN TERMINO",AI5)))</formula>
    </cfRule>
    <cfRule type="containsText" priority="6" operator="containsText" text="AMARILLO">
      <formula>NOT(ISERROR(SEARCH("AMARILLO",AI5)))</formula>
    </cfRule>
    <cfRule type="containsText" dxfId="62" priority="7" stopIfTrue="1" operator="containsText" text="ALERTA">
      <formula>NOT(ISERROR(SEARCH("ALERTA",AI5)))</formula>
    </cfRule>
  </conditionalFormatting>
  <conditionalFormatting sqref="AL5:AL6">
    <cfRule type="containsText" dxfId="61" priority="4" stopIfTrue="1" operator="containsText" text="CUMPLIDA">
      <formula>NOT(ISERROR(SEARCH("CUMPLIDA",AL5)))</formula>
    </cfRule>
    <cfRule type="containsText" dxfId="60" priority="1" operator="containsText" text="ATENCIÓN">
      <formula>NOT(ISERROR(SEARCH("ATENCIÓN",AL5)))</formula>
    </cfRule>
    <cfRule type="containsText" dxfId="59" priority="2" stopIfTrue="1" operator="containsText" text="PENDIENTE">
      <formula>NOT(ISERROR(SEARCH("PENDIENTE",AL5)))</formula>
    </cfRule>
    <cfRule type="containsText" dxfId="58" priority="3" stopIfTrue="1" operator="containsText" text="INCUMPLIDA">
      <formula>NOT(ISERROR(SEARCH("INCUMPLIDA",AL5)))</formula>
    </cfRule>
  </conditionalFormatting>
  <conditionalFormatting sqref="AR5">
    <cfRule type="containsText" dxfId="57" priority="24" stopIfTrue="1" operator="containsText" text="ALERTA">
      <formula>NOT(ISERROR(SEARCH("ALERTA",AR5)))</formula>
    </cfRule>
    <cfRule type="containsText" priority="23" operator="containsText" text="AMARILLO">
      <formula>NOT(ISERROR(SEARCH("AMARILLO",AR5)))</formula>
    </cfRule>
    <cfRule type="containsText" dxfId="56" priority="22" stopIfTrue="1" operator="containsText" text="EN TERMINO">
      <formula>NOT(ISERROR(SEARCH("EN TERMINO",AR5)))</formula>
    </cfRule>
    <cfRule type="containsText" dxfId="55" priority="25" stopIfTrue="1" operator="containsText" text="OK">
      <formula>NOT(ISERROR(SEARCH("OK",AR5)))</formula>
    </cfRule>
  </conditionalFormatting>
  <conditionalFormatting sqref="AR6">
    <cfRule type="containsText" dxfId="54" priority="97" stopIfTrue="1" operator="containsText" text="EN TERMINO">
      <formula>NOT(ISERROR(SEARCH("EN TERMINO",AR6)))</formula>
    </cfRule>
    <cfRule type="containsText" priority="98" operator="containsText" text="AMARILLO">
      <formula>NOT(ISERROR(SEARCH("AMARILLO",AR6)))</formula>
    </cfRule>
    <cfRule type="containsText" dxfId="53" priority="100" stopIfTrue="1" operator="containsText" text="OK">
      <formula>NOT(ISERROR(SEARCH("OK",AR6)))</formula>
    </cfRule>
    <cfRule type="dataBar" priority="104">
      <dataBar>
        <cfvo type="min"/>
        <cfvo type="max"/>
        <color rgb="FF638EC6"/>
      </dataBar>
    </cfRule>
    <cfRule type="containsText" dxfId="52" priority="99" stopIfTrue="1" operator="containsText" text="ALERTA">
      <formula>NOT(ISERROR(SEARCH("ALERTA",AR6)))</formula>
    </cfRule>
  </conditionalFormatting>
  <conditionalFormatting sqref="AU5:AU6">
    <cfRule type="containsText" dxfId="51" priority="28" stopIfTrue="1" operator="containsText" text="INCUMPLIDA">
      <formula>NOT(ISERROR(SEARCH("INCUMPLIDA",AU5)))</formula>
    </cfRule>
    <cfRule type="containsText" dxfId="50" priority="27" stopIfTrue="1" operator="containsText" text="PENDIENTE">
      <formula>NOT(ISERROR(SEARCH("PENDIENTE",AU5)))</formula>
    </cfRule>
  </conditionalFormatting>
  <conditionalFormatting sqref="AV5 BG5:BG6">
    <cfRule type="containsText" dxfId="49" priority="21" operator="containsText" text="Abierto">
      <formula>NOT(ISERROR(SEARCH("Abierto",AV5)))</formula>
    </cfRule>
    <cfRule type="containsText" dxfId="48" priority="20" operator="containsText" text="cerrado">
      <formula>NOT(ISERROR(SEARCH("cerrado",AV5)))</formula>
    </cfRule>
    <cfRule type="containsText" dxfId="47"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6">
    <cfRule type="dataBar" priority="105">
      <dataBar>
        <cfvo type="min"/>
        <cfvo type="max"/>
        <color rgb="FF638EC6"/>
      </dataBar>
    </cfRule>
  </conditionalFormatting>
  <conditionalFormatting sqref="BE5">
    <cfRule type="containsText" dxfId="46" priority="17" stopIfTrue="1" operator="containsText" text="INCUMPLIDA">
      <formula>NOT(ISERROR(SEARCH("INCUMPLIDA",BE5)))</formula>
    </cfRule>
    <cfRule type="containsText" dxfId="45" priority="16" stopIfTrue="1" operator="containsText" text="CUMPLIDA">
      <formula>NOT(ISERROR(SEARCH("CUMPLIDA",BE5)))</formula>
    </cfRule>
    <cfRule type="containsText" dxfId="44" priority="15" stopIfTrue="1" operator="containsText" text="INCUMPLIDA">
      <formula>NOT(ISERROR(SEARCH("INCUMPLIDA",BE5)))</formula>
    </cfRule>
    <cfRule type="containsText" dxfId="43" priority="14" stopIfTrue="1" operator="containsText" text="PENDIENTE">
      <formula>NOT(ISERROR(SEARCH("PENDIENTE",BE5)))</formula>
    </cfRule>
  </conditionalFormatting>
  <conditionalFormatting sqref="BE5:BE6">
    <cfRule type="containsText" dxfId="42" priority="18" stopIfTrue="1" operator="containsText" text="CUMPLIDA">
      <formula>NOT(ISERROR(SEARCH("CUMPLIDA",BE5)))</formula>
    </cfRule>
  </conditionalFormatting>
  <conditionalFormatting sqref="BE6">
    <cfRule type="containsText" dxfId="41" priority="102" stopIfTrue="1" operator="containsText" text="PENDIENTE">
      <formula>NOT(ISERROR(SEARCH("PENDIENTE",BE6)))</formula>
    </cfRule>
    <cfRule type="containsText" dxfId="40" priority="103" stopIfTrue="1" operator="containsText" text="INCUMPLIDA">
      <formula>NOT(ISERROR(SEARCH("INCUMPLIDA",BE6)))</formula>
    </cfRule>
  </conditionalFormatting>
  <conditionalFormatting sqref="BG31:BG46">
    <cfRule type="containsText" dxfId="39" priority="37" operator="containsText" text="cerrada">
      <formula>NOT(ISERROR(SEARCH("cerrada",BG31)))</formula>
    </cfRule>
    <cfRule type="containsText" dxfId="38" priority="38" operator="containsText" text="cerrado">
      <formula>NOT(ISERROR(SEARCH("cerrado",BG31)))</formula>
    </cfRule>
    <cfRule type="containsText" dxfId="37" priority="39" operator="containsText" text="Abierto">
      <formula>NOT(ISERROR(SEARCH("Abierto",BG31)))</formula>
    </cfRule>
  </conditionalFormatting>
  <conditionalFormatting sqref="BG97:BG98">
    <cfRule type="containsText" dxfId="36" priority="56" operator="containsText" text="cerrada">
      <formula>NOT(ISERROR(SEARCH("cerrada",BG97)))</formula>
    </cfRule>
    <cfRule type="containsText" dxfId="35" priority="57" operator="containsText" text="cerrado">
      <formula>NOT(ISERROR(SEARCH("cerrado",BG97)))</formula>
    </cfRule>
    <cfRule type="containsText" dxfId="34" priority="58" operator="containsText" text="Abierto">
      <formula>NOT(ISERROR(SEARCH("Abierto",BG97)))</formula>
    </cfRule>
  </conditionalFormatting>
  <dataValidations count="4">
    <dataValidation type="list" allowBlank="1" showInputMessage="1" showErrorMessage="1" sqref="N7:N47 F47:G70 F84:G85 F97:G98" xr:uid="{00000000-0002-0000-05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xr:uid="{00000000-0002-0000-0500-000001000000}">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xr:uid="{00000000-0002-0000-0500-000002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xr:uid="{00000000-0002-0000-0500-000003000000}">
      <formula1>0</formula1>
      <formula2>390</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380"/>
      <c r="B1" s="380"/>
      <c r="C1" s="380"/>
      <c r="D1" s="380"/>
      <c r="E1" s="380"/>
      <c r="F1" s="380"/>
      <c r="G1" s="380"/>
      <c r="H1" s="380"/>
      <c r="I1" s="379" t="s">
        <v>507</v>
      </c>
      <c r="J1" s="379"/>
      <c r="K1" s="379"/>
      <c r="L1" s="379"/>
      <c r="M1" s="379"/>
      <c r="N1" s="379"/>
      <c r="O1" s="379"/>
      <c r="P1" s="379"/>
      <c r="Q1" s="379"/>
      <c r="R1" s="379"/>
      <c r="S1" s="379"/>
      <c r="T1" s="46"/>
      <c r="U1" s="381" t="s">
        <v>508</v>
      </c>
      <c r="V1" s="381"/>
      <c r="W1" s="381"/>
      <c r="X1" s="381"/>
      <c r="Y1" s="381"/>
      <c r="Z1" s="381"/>
      <c r="AA1" s="381"/>
      <c r="AB1" s="381"/>
      <c r="AC1" s="381"/>
      <c r="AD1" s="382" t="s">
        <v>509</v>
      </c>
      <c r="AE1" s="382"/>
      <c r="AF1" s="382"/>
      <c r="AG1" s="382"/>
      <c r="AH1" s="382"/>
      <c r="AI1" s="382"/>
      <c r="AJ1" s="382"/>
      <c r="AK1" s="382"/>
      <c r="AL1" s="51"/>
      <c r="AM1" s="373" t="s">
        <v>510</v>
      </c>
      <c r="AN1" s="373"/>
      <c r="AO1" s="373"/>
      <c r="AP1" s="373"/>
      <c r="AQ1" s="373"/>
      <c r="AR1" s="373"/>
      <c r="AS1" s="373"/>
      <c r="AT1" s="373"/>
      <c r="AU1" s="52"/>
      <c r="AV1" s="376" t="s">
        <v>511</v>
      </c>
      <c r="AW1" s="376"/>
      <c r="AX1" s="376"/>
      <c r="AY1" s="376"/>
      <c r="AZ1" s="376"/>
      <c r="BA1" s="376"/>
      <c r="BB1" s="376"/>
      <c r="BC1" s="376"/>
      <c r="BD1" s="53"/>
      <c r="BE1" s="377" t="s">
        <v>512</v>
      </c>
      <c r="BF1" s="377"/>
      <c r="BG1" s="377"/>
      <c r="BH1" s="377"/>
      <c r="BI1" s="377"/>
    </row>
    <row r="2" spans="1:61" ht="39.950000000000003" customHeight="1" x14ac:dyDescent="0.25">
      <c r="A2" s="378" t="s">
        <v>513</v>
      </c>
      <c r="B2" s="378" t="s">
        <v>9</v>
      </c>
      <c r="C2" s="378" t="s">
        <v>11</v>
      </c>
      <c r="D2" s="378" t="s">
        <v>514</v>
      </c>
      <c r="E2" s="378" t="s">
        <v>515</v>
      </c>
      <c r="F2" s="378" t="s">
        <v>13</v>
      </c>
      <c r="G2" s="378" t="s">
        <v>15</v>
      </c>
      <c r="H2" s="378" t="s">
        <v>17</v>
      </c>
      <c r="I2" s="374" t="s">
        <v>74</v>
      </c>
      <c r="J2" s="379" t="s">
        <v>516</v>
      </c>
      <c r="K2" s="379"/>
      <c r="L2" s="379"/>
      <c r="M2" s="374" t="s">
        <v>517</v>
      </c>
      <c r="N2" s="374" t="s">
        <v>518</v>
      </c>
      <c r="O2" s="374" t="s">
        <v>519</v>
      </c>
      <c r="P2" s="374" t="s">
        <v>32</v>
      </c>
      <c r="Q2" s="374" t="s">
        <v>520</v>
      </c>
      <c r="R2" s="374" t="s">
        <v>521</v>
      </c>
      <c r="S2" s="374" t="s">
        <v>522</v>
      </c>
      <c r="T2" s="44"/>
      <c r="U2" s="375" t="s">
        <v>523</v>
      </c>
      <c r="V2" s="375" t="s">
        <v>524</v>
      </c>
      <c r="W2" s="375" t="s">
        <v>87</v>
      </c>
      <c r="X2" s="375" t="s">
        <v>88</v>
      </c>
      <c r="Y2" s="375" t="s">
        <v>525</v>
      </c>
      <c r="Z2" s="375" t="s">
        <v>90</v>
      </c>
      <c r="AA2" s="375" t="s">
        <v>526</v>
      </c>
      <c r="AB2" s="375" t="s">
        <v>92</v>
      </c>
      <c r="AC2" s="45"/>
      <c r="AD2" s="372" t="s">
        <v>93</v>
      </c>
      <c r="AE2" s="372" t="s">
        <v>94</v>
      </c>
      <c r="AF2" s="372" t="s">
        <v>95</v>
      </c>
      <c r="AG2" s="372" t="s">
        <v>96</v>
      </c>
      <c r="AH2" s="372" t="s">
        <v>528</v>
      </c>
      <c r="AI2" s="372" t="s">
        <v>98</v>
      </c>
      <c r="AJ2" s="372" t="s">
        <v>529</v>
      </c>
      <c r="AK2" s="372" t="s">
        <v>100</v>
      </c>
      <c r="AL2" s="43"/>
      <c r="AM2" s="370" t="s">
        <v>101</v>
      </c>
      <c r="AN2" s="370" t="s">
        <v>530</v>
      </c>
      <c r="AO2" s="370" t="s">
        <v>103</v>
      </c>
      <c r="AP2" s="370" t="s">
        <v>104</v>
      </c>
      <c r="AQ2" s="370" t="s">
        <v>531</v>
      </c>
      <c r="AR2" s="370" t="s">
        <v>106</v>
      </c>
      <c r="AS2" s="370" t="s">
        <v>532</v>
      </c>
      <c r="AT2" s="370" t="s">
        <v>533</v>
      </c>
      <c r="AU2" s="48"/>
      <c r="AV2" s="371" t="s">
        <v>101</v>
      </c>
      <c r="AW2" s="47"/>
      <c r="AX2" s="371" t="s">
        <v>530</v>
      </c>
      <c r="AY2" s="371" t="s">
        <v>103</v>
      </c>
      <c r="AZ2" s="371" t="s">
        <v>104</v>
      </c>
      <c r="BA2" s="371" t="s">
        <v>105</v>
      </c>
      <c r="BB2" s="371" t="s">
        <v>106</v>
      </c>
      <c r="BC2" s="371" t="s">
        <v>532</v>
      </c>
      <c r="BD2" s="371" t="s">
        <v>534</v>
      </c>
      <c r="BE2" s="368" t="s">
        <v>52</v>
      </c>
      <c r="BF2" s="368" t="s">
        <v>535</v>
      </c>
      <c r="BG2" s="368" t="s">
        <v>536</v>
      </c>
      <c r="BH2" s="368" t="s">
        <v>537</v>
      </c>
      <c r="BI2" s="369" t="s">
        <v>538</v>
      </c>
    </row>
    <row r="3" spans="1:61" ht="39.950000000000003" customHeight="1" x14ac:dyDescent="0.25">
      <c r="A3" s="378"/>
      <c r="B3" s="378"/>
      <c r="C3" s="378"/>
      <c r="D3" s="378"/>
      <c r="E3" s="378"/>
      <c r="F3" s="378"/>
      <c r="G3" s="378"/>
      <c r="H3" s="378"/>
      <c r="I3" s="374"/>
      <c r="J3" s="34" t="s">
        <v>539</v>
      </c>
      <c r="K3" s="44" t="s">
        <v>24</v>
      </c>
      <c r="L3" s="44" t="s">
        <v>26</v>
      </c>
      <c r="M3" s="374"/>
      <c r="N3" s="374"/>
      <c r="O3" s="374"/>
      <c r="P3" s="374"/>
      <c r="Q3" s="374"/>
      <c r="R3" s="374"/>
      <c r="S3" s="374"/>
      <c r="T3" s="44" t="s">
        <v>540</v>
      </c>
      <c r="U3" s="375"/>
      <c r="V3" s="375"/>
      <c r="W3" s="375"/>
      <c r="X3" s="375"/>
      <c r="Y3" s="375"/>
      <c r="Z3" s="375"/>
      <c r="AA3" s="375"/>
      <c r="AB3" s="375"/>
      <c r="AC3" s="45" t="s">
        <v>52</v>
      </c>
      <c r="AD3" s="372"/>
      <c r="AE3" s="372"/>
      <c r="AF3" s="372"/>
      <c r="AG3" s="372"/>
      <c r="AH3" s="372"/>
      <c r="AI3" s="372"/>
      <c r="AJ3" s="372"/>
      <c r="AK3" s="372"/>
      <c r="AL3" s="43" t="s">
        <v>52</v>
      </c>
      <c r="AM3" s="370"/>
      <c r="AN3" s="370"/>
      <c r="AO3" s="370"/>
      <c r="AP3" s="370"/>
      <c r="AQ3" s="370"/>
      <c r="AR3" s="370"/>
      <c r="AS3" s="370"/>
      <c r="AT3" s="370"/>
      <c r="AU3" s="48" t="s">
        <v>52</v>
      </c>
      <c r="AV3" s="371"/>
      <c r="AW3" s="47" t="s">
        <v>541</v>
      </c>
      <c r="AX3" s="371"/>
      <c r="AY3" s="371"/>
      <c r="AZ3" s="371"/>
      <c r="BA3" s="371"/>
      <c r="BB3" s="371"/>
      <c r="BC3" s="371"/>
      <c r="BD3" s="371"/>
      <c r="BE3" s="368"/>
      <c r="BF3" s="368"/>
      <c r="BG3" s="368"/>
      <c r="BH3" s="368"/>
      <c r="BI3" s="369"/>
    </row>
    <row r="4" spans="1:61" ht="39.950000000000003" customHeight="1" x14ac:dyDescent="0.25">
      <c r="A4" s="1" t="s">
        <v>542</v>
      </c>
      <c r="B4" s="1" t="s">
        <v>543</v>
      </c>
      <c r="C4" s="1" t="s">
        <v>544</v>
      </c>
      <c r="D4" s="1" t="s">
        <v>542</v>
      </c>
      <c r="E4" s="1" t="s">
        <v>545</v>
      </c>
      <c r="F4" s="1" t="s">
        <v>543</v>
      </c>
      <c r="G4" s="1"/>
      <c r="H4" s="1" t="s">
        <v>546</v>
      </c>
      <c r="I4" s="2" t="s">
        <v>547</v>
      </c>
      <c r="J4" s="35" t="s">
        <v>548</v>
      </c>
      <c r="K4" s="2"/>
      <c r="L4" s="2" t="s">
        <v>549</v>
      </c>
      <c r="M4" s="2" t="s">
        <v>543</v>
      </c>
      <c r="N4" s="2" t="s">
        <v>543</v>
      </c>
      <c r="O4" s="2" t="s">
        <v>550</v>
      </c>
      <c r="P4" s="2" t="s">
        <v>543</v>
      </c>
      <c r="Q4" s="2" t="s">
        <v>551</v>
      </c>
      <c r="R4" s="2" t="s">
        <v>542</v>
      </c>
      <c r="S4" s="2" t="s">
        <v>542</v>
      </c>
      <c r="T4" s="2" t="s">
        <v>542</v>
      </c>
      <c r="U4" s="26" t="s">
        <v>542</v>
      </c>
      <c r="V4" s="26" t="s">
        <v>552</v>
      </c>
      <c r="W4" s="26" t="s">
        <v>553</v>
      </c>
      <c r="X4" s="26" t="s">
        <v>554</v>
      </c>
      <c r="Y4" s="26" t="s">
        <v>554</v>
      </c>
      <c r="Z4" s="26" t="s">
        <v>550</v>
      </c>
      <c r="AA4" s="26" t="s">
        <v>555</v>
      </c>
      <c r="AB4" s="26" t="s">
        <v>543</v>
      </c>
      <c r="AC4" s="26" t="s">
        <v>556</v>
      </c>
      <c r="AD4" s="27" t="s">
        <v>542</v>
      </c>
      <c r="AE4" s="27"/>
      <c r="AF4" s="27" t="s">
        <v>612</v>
      </c>
      <c r="AG4" s="27" t="s">
        <v>554</v>
      </c>
      <c r="AH4" s="27" t="s">
        <v>554</v>
      </c>
      <c r="AI4" s="27" t="s">
        <v>550</v>
      </c>
      <c r="AJ4" s="27" t="s">
        <v>555</v>
      </c>
      <c r="AK4" s="27" t="s">
        <v>543</v>
      </c>
      <c r="AL4" s="27"/>
      <c r="AM4" s="28" t="s">
        <v>542</v>
      </c>
      <c r="AN4" s="28" t="s">
        <v>552</v>
      </c>
      <c r="AO4" s="28" t="s">
        <v>553</v>
      </c>
      <c r="AP4" s="28" t="s">
        <v>554</v>
      </c>
      <c r="AQ4" s="28" t="s">
        <v>554</v>
      </c>
      <c r="AR4" s="28" t="s">
        <v>550</v>
      </c>
      <c r="AS4" s="28" t="s">
        <v>555</v>
      </c>
      <c r="AT4" s="28" t="s">
        <v>543</v>
      </c>
      <c r="AU4" s="28"/>
      <c r="AV4" s="29" t="s">
        <v>542</v>
      </c>
      <c r="AW4" s="29"/>
      <c r="AX4" s="29" t="s">
        <v>552</v>
      </c>
      <c r="AY4" s="29" t="s">
        <v>553</v>
      </c>
      <c r="AZ4" s="29" t="s">
        <v>554</v>
      </c>
      <c r="BA4" s="29" t="s">
        <v>554</v>
      </c>
      <c r="BB4" s="29" t="s">
        <v>550</v>
      </c>
      <c r="BC4" s="29" t="s">
        <v>555</v>
      </c>
      <c r="BD4" s="29"/>
      <c r="BE4" s="50" t="s">
        <v>556</v>
      </c>
      <c r="BF4" s="50"/>
      <c r="BG4" s="50" t="s">
        <v>556</v>
      </c>
      <c r="BH4" s="50" t="s">
        <v>543</v>
      </c>
      <c r="BI4" s="369"/>
    </row>
    <row r="5" spans="1:61" ht="104.25" customHeight="1" x14ac:dyDescent="0.25">
      <c r="A5" s="58"/>
      <c r="B5" s="49" t="s">
        <v>557</v>
      </c>
      <c r="C5" s="399" t="s">
        <v>613</v>
      </c>
      <c r="D5" s="400">
        <v>44670</v>
      </c>
      <c r="E5" s="389" t="s">
        <v>614</v>
      </c>
      <c r="F5" s="403" t="s">
        <v>629</v>
      </c>
      <c r="G5" s="401">
        <v>143</v>
      </c>
      <c r="H5" s="404" t="s">
        <v>630</v>
      </c>
      <c r="I5" s="405" t="s">
        <v>631</v>
      </c>
      <c r="J5" s="121" t="s">
        <v>632</v>
      </c>
      <c r="K5" s="106" t="s">
        <v>633</v>
      </c>
      <c r="L5" s="119">
        <v>1</v>
      </c>
      <c r="M5" s="119" t="s">
        <v>565</v>
      </c>
      <c r="N5" s="106" t="s">
        <v>634</v>
      </c>
      <c r="O5" s="106" t="s">
        <v>635</v>
      </c>
      <c r="P5" s="31">
        <v>1</v>
      </c>
      <c r="Q5" s="120"/>
      <c r="R5" s="108">
        <v>44682</v>
      </c>
      <c r="S5" s="141">
        <v>44742</v>
      </c>
      <c r="T5" s="122"/>
      <c r="U5" s="108"/>
      <c r="V5" s="109"/>
      <c r="W5" s="40"/>
      <c r="X5" s="100"/>
      <c r="Y5" s="110"/>
      <c r="Z5" s="40"/>
      <c r="AA5" s="111"/>
      <c r="AB5" s="42"/>
      <c r="AC5" s="112"/>
      <c r="AD5" s="113">
        <v>44742</v>
      </c>
      <c r="AE5" s="114" t="s">
        <v>636</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557</v>
      </c>
      <c r="C6" s="399"/>
      <c r="D6" s="400"/>
      <c r="E6" s="389"/>
      <c r="F6" s="403"/>
      <c r="G6" s="402"/>
      <c r="H6" s="404"/>
      <c r="I6" s="405"/>
      <c r="J6" s="121" t="s">
        <v>637</v>
      </c>
      <c r="K6" s="106" t="s">
        <v>638</v>
      </c>
      <c r="L6" s="119">
        <v>1</v>
      </c>
      <c r="M6" s="106" t="s">
        <v>639</v>
      </c>
      <c r="N6" s="106" t="s">
        <v>634</v>
      </c>
      <c r="O6" s="106" t="s">
        <v>635</v>
      </c>
      <c r="P6" s="31">
        <v>1</v>
      </c>
      <c r="Q6" s="120"/>
      <c r="R6" s="108">
        <v>44682</v>
      </c>
      <c r="S6" s="141">
        <v>44711</v>
      </c>
      <c r="T6" s="122"/>
      <c r="U6" s="41"/>
      <c r="V6" s="116"/>
      <c r="W6" s="37"/>
      <c r="X6" s="100"/>
      <c r="Y6" s="110"/>
      <c r="Z6" s="40"/>
      <c r="AA6" s="102"/>
      <c r="AB6" s="42"/>
      <c r="AC6" s="112"/>
      <c r="AD6" s="113">
        <v>44742</v>
      </c>
      <c r="AE6" s="114" t="s">
        <v>640</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641</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xr:uid="{00000000-0009-0000-0000-000006000000}">
    <filterColumn colId="13">
      <filters>
        <filter val="Unidad de Loterias"/>
      </filters>
    </filterColumn>
  </autoFilter>
  <mergeCells count="68">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 ref="AJ2:AJ3"/>
    <mergeCell ref="AK2:AK3"/>
    <mergeCell ref="AG2:AG3"/>
    <mergeCell ref="AH2:AH3"/>
    <mergeCell ref="AI2:AI3"/>
    <mergeCell ref="BB2:BB3"/>
    <mergeCell ref="BC2:BC3"/>
    <mergeCell ref="BD2:BD3"/>
    <mergeCell ref="BE2:BE3"/>
    <mergeCell ref="BF2:BF3"/>
    <mergeCell ref="AD2:AD3"/>
    <mergeCell ref="AE2:AE3"/>
    <mergeCell ref="C5:C6"/>
    <mergeCell ref="D5:D6"/>
    <mergeCell ref="E5:E6"/>
    <mergeCell ref="G5:G6"/>
    <mergeCell ref="G2:G3"/>
    <mergeCell ref="F5:F6"/>
    <mergeCell ref="H5:H6"/>
    <mergeCell ref="I5:I6"/>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s>
  <conditionalFormatting sqref="Z5:BB6">
    <cfRule type="containsText" dxfId="33" priority="12" stopIfTrue="1" operator="containsText" text="OK">
      <formula>NOT(ISERROR(SEARCH("OK",Z5)))</formula>
    </cfRule>
    <cfRule type="containsText" dxfId="32" priority="9" stopIfTrue="1" operator="containsText" text="EN TERMINO">
      <formula>NOT(ISERROR(SEARCH("EN TERMINO",Z5)))</formula>
    </cfRule>
    <cfRule type="containsText" priority="10" operator="containsText" text="AMARILLO">
      <formula>NOT(ISERROR(SEARCH("AMARILLO",Z5)))</formula>
    </cfRule>
    <cfRule type="containsText" dxfId="31" priority="11" stopIfTrue="1" operator="containsText" text="ALERTA">
      <formula>NOT(ISERROR(SEARCH("ALERTA",Z5)))</formula>
    </cfRule>
  </conditionalFormatting>
  <conditionalFormatting sqref="AC5:AC6">
    <cfRule type="containsText" dxfId="30" priority="60" stopIfTrue="1" operator="containsText" text="INCUMPLIDA">
      <formula>NOT(ISERROR(SEARCH("INCUMPLIDA",AC5)))</formula>
    </cfRule>
    <cfRule type="containsText" dxfId="29" priority="59" stopIfTrue="1" operator="containsText" text="PENDIENTE">
      <formula>NOT(ISERROR(SEARCH("PENDIENTE",AC5)))</formula>
    </cfRule>
  </conditionalFormatting>
  <conditionalFormatting sqref="AC5:AU6">
    <cfRule type="containsText" dxfId="28" priority="26" stopIfTrue="1" operator="containsText" text="CUMPLIDA">
      <formula>NOT(ISERROR(SEARCH("CUMPLIDA",AC5)))</formula>
    </cfRule>
  </conditionalFormatting>
  <conditionalFormatting sqref="AI5:AI6">
    <cfRule type="containsText" dxfId="27" priority="5" stopIfTrue="1" operator="containsText" text="EN TERMINO">
      <formula>NOT(ISERROR(SEARCH("EN TERMINO",AI5)))</formula>
    </cfRule>
    <cfRule type="containsText" priority="6" operator="containsText" text="AMARILLO">
      <formula>NOT(ISERROR(SEARCH("AMARILLO",AI5)))</formula>
    </cfRule>
    <cfRule type="containsText" dxfId="26" priority="7" stopIfTrue="1" operator="containsText" text="ALERTA">
      <formula>NOT(ISERROR(SEARCH("ALERTA",AI5)))</formula>
    </cfRule>
    <cfRule type="containsText" dxfId="25" priority="8" stopIfTrue="1" operator="containsText" text="OK">
      <formula>NOT(ISERROR(SEARCH("OK",AI5)))</formula>
    </cfRule>
  </conditionalFormatting>
  <conditionalFormatting sqref="AL5:AL6">
    <cfRule type="containsText" dxfId="24" priority="2" stopIfTrue="1" operator="containsText" text="PENDIENTE">
      <formula>NOT(ISERROR(SEARCH("PENDIENTE",AL5)))</formula>
    </cfRule>
    <cfRule type="containsText" dxfId="23" priority="3" stopIfTrue="1" operator="containsText" text="INCUMPLIDA">
      <formula>NOT(ISERROR(SEARCH("INCUMPLIDA",AL5)))</formula>
    </cfRule>
    <cfRule type="containsText" dxfId="22" priority="4" stopIfTrue="1" operator="containsText" text="CUMPLIDA">
      <formula>NOT(ISERROR(SEARCH("CUMPLIDA",AL5)))</formula>
    </cfRule>
    <cfRule type="containsText" dxfId="21" priority="1" operator="containsText" text="ATENCIÓN">
      <formula>NOT(ISERROR(SEARCH("ATENCIÓN",AL5)))</formula>
    </cfRule>
  </conditionalFormatting>
  <conditionalFormatting sqref="AN6">
    <cfRule type="containsText" dxfId="20" priority="29" operator="containsText" text="cerrada">
      <formula>NOT(ISERROR(SEARCH("cerrada",AN6)))</formula>
    </cfRule>
    <cfRule type="containsText" dxfId="19" priority="30" operator="containsText" text="cerrado">
      <formula>NOT(ISERROR(SEARCH("cerrado",AN6)))</formula>
    </cfRule>
    <cfRule type="containsText" dxfId="18" priority="31" operator="containsText" text="Abierto">
      <formula>NOT(ISERROR(SEARCH("Abierto",AN6)))</formula>
    </cfRule>
  </conditionalFormatting>
  <conditionalFormatting sqref="AR5">
    <cfRule type="containsText" dxfId="17" priority="22" stopIfTrue="1" operator="containsText" text="EN TERMINO">
      <formula>NOT(ISERROR(SEARCH("EN TERMINO",AR5)))</formula>
    </cfRule>
    <cfRule type="containsText" priority="23" operator="containsText" text="AMARILLO">
      <formula>NOT(ISERROR(SEARCH("AMARILLO",AR5)))</formula>
    </cfRule>
    <cfRule type="containsText" dxfId="16" priority="24" stopIfTrue="1" operator="containsText" text="ALERTA">
      <formula>NOT(ISERROR(SEARCH("ALERTA",AR5)))</formula>
    </cfRule>
    <cfRule type="containsText" dxfId="15" priority="25" stopIfTrue="1" operator="containsText" text="OK">
      <formula>NOT(ISERROR(SEARCH("OK",AR5)))</formula>
    </cfRule>
  </conditionalFormatting>
  <conditionalFormatting sqref="AR6">
    <cfRule type="containsText" dxfId="14" priority="45" stopIfTrue="1" operator="containsText" text="EN TERMINO">
      <formula>NOT(ISERROR(SEARCH("EN TERMINO",AR6)))</formula>
    </cfRule>
    <cfRule type="containsText" priority="46" operator="containsText" text="AMARILLO">
      <formula>NOT(ISERROR(SEARCH("AMARILLO",AR6)))</formula>
    </cfRule>
    <cfRule type="containsText" dxfId="13" priority="47" stopIfTrue="1" operator="containsText" text="ALERTA">
      <formula>NOT(ISERROR(SEARCH("ALERTA",AR6)))</formula>
    </cfRule>
    <cfRule type="containsText" dxfId="12" priority="48" stopIfTrue="1" operator="containsText" text="OK">
      <formula>NOT(ISERROR(SEARCH("OK",AR6)))</formula>
    </cfRule>
    <cfRule type="dataBar" priority="52">
      <dataBar>
        <cfvo type="min"/>
        <cfvo type="max"/>
        <color rgb="FF638EC6"/>
      </dataBar>
    </cfRule>
  </conditionalFormatting>
  <conditionalFormatting sqref="AU5:AU6">
    <cfRule type="containsText" dxfId="11" priority="27" stopIfTrue="1" operator="containsText" text="PENDIENTE">
      <formula>NOT(ISERROR(SEARCH("PENDIENTE",AU5)))</formula>
    </cfRule>
    <cfRule type="containsText" dxfId="10" priority="28" stopIfTrue="1" operator="containsText" text="INCUMPLIDA">
      <formula>NOT(ISERROR(SEARCH("INCUMPLIDA",AU5)))</formula>
    </cfRule>
  </conditionalFormatting>
  <conditionalFormatting sqref="AV5 BG5:BG6">
    <cfRule type="containsText" dxfId="9" priority="20" operator="containsText" text="cerrado">
      <formula>NOT(ISERROR(SEARCH("cerrado",AV5)))</formula>
    </cfRule>
    <cfRule type="containsText" dxfId="8" priority="19" operator="containsText" text="cerrada">
      <formula>NOT(ISERROR(SEARCH("cerrada",AV5)))</formula>
    </cfRule>
    <cfRule type="containsText" dxfId="7" priority="21" operator="containsText" text="Abierto">
      <formula>NOT(ISERROR(SEARCH("Abierto",AV5)))</formula>
    </cfRule>
  </conditionalFormatting>
  <conditionalFormatting sqref="BB5">
    <cfRule type="dataBar" priority="13">
      <dataBar>
        <cfvo type="min"/>
        <cfvo type="max"/>
        <color rgb="FF638EC6"/>
      </dataBar>
    </cfRule>
  </conditionalFormatting>
  <conditionalFormatting sqref="BB6">
    <cfRule type="dataBar" priority="53">
      <dataBar>
        <cfvo type="min"/>
        <cfvo type="max"/>
        <color rgb="FF638EC6"/>
      </dataBar>
    </cfRule>
  </conditionalFormatting>
  <conditionalFormatting sqref="BE5">
    <cfRule type="containsText" dxfId="6" priority="14" stopIfTrue="1" operator="containsText" text="PENDIENTE">
      <formula>NOT(ISERROR(SEARCH("PENDIENTE",BE5)))</formula>
    </cfRule>
    <cfRule type="containsText" dxfId="5" priority="15" stopIfTrue="1" operator="containsText" text="INCUMPLIDA">
      <formula>NOT(ISERROR(SEARCH("INCUMPLIDA",BE5)))</formula>
    </cfRule>
    <cfRule type="containsText" dxfId="4" priority="16" stopIfTrue="1" operator="containsText" text="CUMPLIDA">
      <formula>NOT(ISERROR(SEARCH("CUMPLIDA",BE5)))</formula>
    </cfRule>
    <cfRule type="containsText" dxfId="3" priority="17" stopIfTrue="1" operator="containsText" text="INCUMPLIDA">
      <formula>NOT(ISERROR(SEARCH("INCUMPLIDA",BE5)))</formula>
    </cfRule>
  </conditionalFormatting>
  <conditionalFormatting sqref="BE5:BE6">
    <cfRule type="containsText" dxfId="2" priority="18" stopIfTrue="1" operator="containsText" text="CUMPLIDA">
      <formula>NOT(ISERROR(SEARCH("CUMPLIDA",BE5)))</formula>
    </cfRule>
  </conditionalFormatting>
  <conditionalFormatting sqref="BE6">
    <cfRule type="containsText" dxfId="1" priority="50" stopIfTrue="1" operator="containsText" text="PENDIENTE">
      <formula>NOT(ISERROR(SEARCH("PENDIENTE",BE6)))</formula>
    </cfRule>
    <cfRule type="containsText" dxfId="0" priority="51" stopIfTrue="1" operator="containsText" text="INCUMPLIDA">
      <formula>NOT(ISERROR(SEARCH("INCUMPLIDA",BE6)))</formula>
    </cfRule>
  </conditionalFormatting>
  <dataValidations count="1">
    <dataValidation type="list" allowBlank="1" showInputMessage="1" showErrorMessage="1" sqref="M6" xr:uid="{00000000-0002-0000-0600-000000000000}">
      <formula1>"Correctiva, Preventiva, Acción de mejora"</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c659d0a-4ddf-4b6d-8adb-7e386e7c381a">
      <Terms xmlns="http://schemas.microsoft.com/office/infopath/2007/PartnerControls"/>
    </lcf76f155ced4ddcb4097134ff3c332f>
    <TaxCatchAll xmlns="8953493b-b532-4682-bbff-88a69b81f6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BCBF5C571A14B4FA085071ACD1384B8" ma:contentTypeVersion="14" ma:contentTypeDescription="Crear nuevo documento." ma:contentTypeScope="" ma:versionID="1cf10e5d0f52c21f25a91ae3c42a6282">
  <xsd:schema xmlns:xsd="http://www.w3.org/2001/XMLSchema" xmlns:xs="http://www.w3.org/2001/XMLSchema" xmlns:p="http://schemas.microsoft.com/office/2006/metadata/properties" xmlns:ns2="3c659d0a-4ddf-4b6d-8adb-7e386e7c381a" xmlns:ns3="8953493b-b532-4682-bbff-88a69b81f604" targetNamespace="http://schemas.microsoft.com/office/2006/metadata/properties" ma:root="true" ma:fieldsID="5fb26378919106ea057603aa50e2d017" ns2:_="" ns3:_="">
    <xsd:import namespace="3c659d0a-4ddf-4b6d-8adb-7e386e7c381a"/>
    <xsd:import namespace="8953493b-b532-4682-bbff-88a69b81f6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659d0a-4ddf-4b6d-8adb-7e386e7c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953493b-b532-4682-bbff-88a69b81f60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2773b70a-90a3-4fb3-9ab6-2b945f12ff6d}" ma:internalName="TaxCatchAll" ma:showField="CatchAllData" ma:web="8953493b-b532-4682-bbff-88a69b81f6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67DE35-8F19-4292-B9E1-A21B35586FD0}">
  <ds:schemaRefs>
    <ds:schemaRef ds:uri="http://schemas.microsoft.com/office/2006/metadata/properties"/>
    <ds:schemaRef ds:uri="http://schemas.microsoft.com/office/infopath/2007/PartnerControls"/>
    <ds:schemaRef ds:uri="3c659d0a-4ddf-4b6d-8adb-7e386e7c381a"/>
    <ds:schemaRef ds:uri="8953493b-b532-4682-bbff-88a69b81f604"/>
  </ds:schemaRefs>
</ds:datastoreItem>
</file>

<file path=customXml/itemProps2.xml><?xml version="1.0" encoding="utf-8"?>
<ds:datastoreItem xmlns:ds="http://schemas.openxmlformats.org/officeDocument/2006/customXml" ds:itemID="{20BDC4BD-8F2D-44DF-BD8B-2165EAF85E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659d0a-4ddf-4b6d-8adb-7e386e7c381a"/>
    <ds:schemaRef ds:uri="8953493b-b532-4682-bbff-88a69b81f6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065528-F958-4D5E-A740-944F043D2E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Instructivo</vt:lpstr>
      <vt:lpstr>Seguimiento</vt:lpstr>
      <vt:lpstr>Hoja1</vt:lpstr>
      <vt:lpstr>Resultados seguimiento</vt:lpstr>
      <vt:lpstr>Comunicaciones</vt:lpstr>
      <vt:lpstr>O. CI Disciplinario</vt:lpstr>
      <vt:lpstr>Control Interno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Hernández Jaramillo</cp:lastModifiedBy>
  <cp:revision/>
  <dcterms:created xsi:type="dcterms:W3CDTF">2019-01-04T19:58:30Z</dcterms:created>
  <dcterms:modified xsi:type="dcterms:W3CDTF">2026-02-11T15:19:52Z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0x0101002BCBF5C571A14B4FA085071ACD1384B8</vt:lpwstr>
  </property>
  <property fmtid="{D5CDD505-2E9C-101B-9397-08002B2CF9AE}" pid="3" name="MediaServiceImageTags">
    <vt:lpwstr/>
  </property>
</Properties>
</file>